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<sst xmlns="http://schemas.openxmlformats.org/spreadsheetml/2006/main" count="2721" uniqueCount="2070">
  <si>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</si>
  <si>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</si>
  <si>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</si>
  <si>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</si>
  <si>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</si>
  <si>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</si>
  <si>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</si>
  <si>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</si>
  <si>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</si>
  <si>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</si>
  <si>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</si>
  <si>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</si>
  <si>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</si>
  <si>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</si>
  <si>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</si>
  <si>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</si>
  <si>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</si>
  <si>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</si>
  <si>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</si>
  <si>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</si>
  <si>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</si>
  <si>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</si>
  <si>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</si>
  <si>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</si>
  <si>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</si>
  <si>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</si>
  <si>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</si>
  <si>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</si>
  <si>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</si>
  <si>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</si>
  <si>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</si>
  <si>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</si>
  <si>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</si>
  <si>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</si>
  <si>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</si>
  <si>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</si>
  <si>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</si>
  <si>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</si>
  <si>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</si>
  <si>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</si>
  <si>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</si>
  <si>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</si>
  <si>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</si>
  <si>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</si>
  <si>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</si>
  <si>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</si>
  <si>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</si>
  <si>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</si>
  <si>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</si>
  <si>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</si>
  <si>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</si>
  <si>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</si>
  <si>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</si>
  <si>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</si>
  <si>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</si>
  <si>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</si>
  <si>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</si>
  <si>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</si>
  <si>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</si>
  <si>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</si>
  <si>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</si>
  <si>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</si>
  <si>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</si>
  <si>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</si>
  <si>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</si>
  <si>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</si>
  <si>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</si>
  <si>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</si>
  <si>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</si>
  <si>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</si>
  <si>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</si>
  <si>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</si>
  <si>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</si>
  <si>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</si>
  <si>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</si>
  <si>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</si>
  <si>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</si>
  <si>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</si>
  <si>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</si>
  <si>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</si>
  <si>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</si>
  <si>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</si>
  <si>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</si>
  <si>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</si>
  <si>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</si>
  <si>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</si>
  <si>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</si>
  <si>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</si>
  <si>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</si>
  <si>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</si>
  <si>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</si>
  <si>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</si>
  <si>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</si>
  <si>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</si>
  <si>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</si>
  <si>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</si>
  <si>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</si>
  <si>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</si>
  <si>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</si>
  <si>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</si>
  <si>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</si>
  <si>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</si>
  <si>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</si>
  <si>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</si>
  <si>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</si>
  <si>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</si>
  <si>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</si>
  <si>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</si>
  <si>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</si>
  <si>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</si>
  <si>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</si>
  <si>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</si>
  <si>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</si>
  <si>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</si>
  <si>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</si>
  <si>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</si>
  <si>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</si>
  <si>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</si>
  <si>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</si>
  <si>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</si>
  <si>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</si>
  <si>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</si>
  <si>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</si>
  <si>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</si>
  <si>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</si>
  <si>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</si>
  <si>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</si>
  <si>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</si>
  <si>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</si>
  <si>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</si>
  <si>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</si>
  <si>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</si>
  <si>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</si>
  <si>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</si>
  <si>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</si>
  <si>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</si>
  <si>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</si>
  <si>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</si>
  <si>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</si>
  <si>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</si>
  <si>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</si>
  <si>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</si>
  <si>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</si>
  <si>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</si>
  <si>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</si>
  <si>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</si>
  <si>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</si>
  <si>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</si>
  <si>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</si>
  <si>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</si>
  <si>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</si>
  <si>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</si>
  <si>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</si>
  <si>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</si>
  <si>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</si>
  <si>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</si>
  <si>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</si>
  <si>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</si>
  <si>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</si>
  <si>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</si>
  <si>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</si>
  <si>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</si>
  <si>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</si>
  <si>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</si>
  <si>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</si>
  <si>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</si>
  <si>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</si>
  <si>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</si>
  <si>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</si>
  <si>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</si>
  <si>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</si>
  <si>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</si>
  <si>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</si>
  <si>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</si>
  <si>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</si>
  <si>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</si>
  <si>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</si>
  <si>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</si>
  <si>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</si>
  <si>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</si>
  <si>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</si>
  <si>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</si>
  <si>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</si>
  <si>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</si>
  <si>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</si>
  <si>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</si>
  <si>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</si>
  <si>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</si>
  <si>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</si>
  <si>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</si>
  <si>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</si>
  <si>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</si>
  <si>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</si>
  <si>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</si>
  <si>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</si>
  <si>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</si>
  <si>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</si>
  <si>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</si>
  <si>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</si>
  <si>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</si>
  <si>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</si>
  <si>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</si>
  <si>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</si>
  <si>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</si>
  <si>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</si>
  <si>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</si>
  <si>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</si>
  <si>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</si>
  <si>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</si>
  <si>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</si>
  <si>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</si>
  <si>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</si>
  <si>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</si>
  <si>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</si>
  <si>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</si>
  <si>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</si>
  <si>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</si>
  <si>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</si>
  <si>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</si>
  <si>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</si>
  <si>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</si>
  <si>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</si>
  <si>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</si>
  <si>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</si>
  <si>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</si>
  <si>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</si>
  <si>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</si>
  <si>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</si>
  <si>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</si>
  <si>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</si>
  <si>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</si>
  <si>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</si>
  <si>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</si>
  <si>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</si>
  <si>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</si>
  <si>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</si>
  <si>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</si>
  <si>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</si>
  <si>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</si>
  <si>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</si>
  <si>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</si>
  <si>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</si>
  <si>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</si>
  <si>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</si>
  <si>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</si>
  <si>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</si>
  <si>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</si>
  <si>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</si>
  <si>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</si>
  <si>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</si>
  <si>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</si>
  <si>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</si>
  <si>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</si>
  <si>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</si>
  <si>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</si>
  <si>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</si>
  <si>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</si>
  <si>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</si>
  <si>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</si>
  <si>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</si>
  <si>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</si>
  <si>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</si>
  <si>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</si>
  <si>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</si>
  <si>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</si>
  <si>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</si>
  <si>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</si>
  <si>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</si>
  <si>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</si>
  <si>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</si>
  <si>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</si>
  <si>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</si>
  <si>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</si>
  <si>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</si>
  <si>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</si>
  <si>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</si>
  <si>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</si>
  <si>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</si>
  <si>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</si>
  <si>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</si>
  <si>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</si>
  <si>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</si>
  <si>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</si>
  <si>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</si>
  <si>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</si>
  <si>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</si>
  <si>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</si>
  <si>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</si>
  <si>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</si>
  <si>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</si>
  <si>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</si>
  <si>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</si>
  <si>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</si>
  <si>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</si>
  <si>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</si>
  <si>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</si>
  <si>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</si>
  <si>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</si>
  <si>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</si>
  <si>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</si>
  <si>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</si>
  <si>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</si>
  <si>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</si>
  <si>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</si>
  <si>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</si>
  <si>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</si>
  <si>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</si>
  <si>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</si>
  <si>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</si>
  <si>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</si>
  <si>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</si>
  <si>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</si>
  <si>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</si>
  <si>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</si>
  <si>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</si>
  <si>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</si>
  <si>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</si>
  <si>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</si>
  <si>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</si>
  <si>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</si>
  <si>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</si>
  <si>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</si>
  <si>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</si>
  <si>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</si>
  <si>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</si>
  <si>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</si>
  <si>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</si>
  <si>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</si>
  <si>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</si>
  <si>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</si>
  <si>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</si>
  <si>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</si>
  <si>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</si>
  <si>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</si>
  <si>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</si>
  <si>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</si>
  <si>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</si>
  <si>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</si>
  <si>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</si>
  <si>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</si>
  <si>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</si>
  <si>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</si>
  <si>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</si>
  <si>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</si>
  <si>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</si>
  <si>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</si>
  <si>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</si>
  <si>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</si>
  <si>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</si>
  <si>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</si>
  <si>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</si>
  <si>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</si>
  <si>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</si>
  <si>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</si>
  <si>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</si>
  <si>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</si>
  <si>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</si>
  <si>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</si>
  <si>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</si>
  <si>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</si>
  <si>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</si>
  <si>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</si>
  <si>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</si>
  <si>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</si>
  <si>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</si>
  <si>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</si>
  <si>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</si>
  <si>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</si>
  <si>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</si>
  <si>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</si>
  <si>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</si>
  <si>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</si>
  <si>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</si>
  <si>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</si>
  <si>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</si>
  <si>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</si>
  <si>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</si>
  <si>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</si>
  <si>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</si>
  <si>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</si>
  <si>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</si>
  <si>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</si>
  <si>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</si>
  <si>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</si>
  <si>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</si>
  <si>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</si>
  <si>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</si>
  <si>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</si>
  <si>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</si>
  <si>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</si>
  <si>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</si>
  <si>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</si>
  <si>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</si>
  <si>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</si>
  <si>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</si>
  <si>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</si>
  <si>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</si>
  <si>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</si>
  <si>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</si>
  <si>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</si>
  <si>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</si>
  <si>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</si>
  <si>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</si>
  <si>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</si>
  <si>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</si>
  <si>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</si>
  <si>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</si>
  <si>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</si>
  <si>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</si>
  <si>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</si>
  <si>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</si>
  <si>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</si>
  <si>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</si>
  <si>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</si>
  <si>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</si>
  <si>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</si>
  <si>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</si>
  <si>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</si>
  <si>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</si>
  <si>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</si>
  <si>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</si>
  <si>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</si>
  <si>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</si>
  <si>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</si>
  <si>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</si>
  <si>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</si>
  <si>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</si>
  <si>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</si>
  <si>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</si>
  <si>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</si>
  <si>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</si>
  <si>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</si>
  <si>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</si>
  <si>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</si>
  <si>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</si>
  <si>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</si>
  <si>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</si>
  <si>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</si>
  <si>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</si>
  <si>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</si>
  <si>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</si>
  <si>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</si>
  <si>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</si>
  <si>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</si>
  <si>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</si>
  <si>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</si>
  <si>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</si>
  <si>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</si>
  <si>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</si>
  <si>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</si>
  <si>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</si>
  <si>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</si>
  <si>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</si>
  <si>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</si>
  <si>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</si>
  <si>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</si>
  <si>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</si>
  <si>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</si>
  <si>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</si>
  <si>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</si>
  <si>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</si>
  <si>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</si>
  <si>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</si>
  <si>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</si>
  <si>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</si>
  <si>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</si>
  <si>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</si>
  <si>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</si>
  <si>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</si>
  <si>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</si>
  <si>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</si>
  <si>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</si>
  <si>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</si>
  <si>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</si>
  <si>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</si>
  <si>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</si>
  <si>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</si>
  <si>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</si>
  <si>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</si>
  <si>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</si>
  <si>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</si>
  <si>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</si>
  <si>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</si>
  <si>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</si>
  <si>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</si>
  <si>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</si>
  <si>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</si>
  <si>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</si>
  <si>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</si>
  <si>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</si>
  <si>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</si>
  <si>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</si>
  <si>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</si>
  <si>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</si>
  <si>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</si>
  <si>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</si>
  <si>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</si>
  <si>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</si>
  <si>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</si>
  <si>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</si>
  <si>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</si>
  <si>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</si>
  <si>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</si>
  <si>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</si>
  <si>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</si>
  <si>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</si>
  <si>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</si>
  <si>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</si>
  <si>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</si>
  <si>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</si>
  <si>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</si>
  <si>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</si>
  <si>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</si>
  <si>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</si>
  <si>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</si>
  <si>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</si>
  <si>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</si>
  <si>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</si>
  <si>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</si>
  <si>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</si>
  <si>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</si>
  <si>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</si>
  <si>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</si>
  <si>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</si>
  <si>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</si>
  <si>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</si>
  <si>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</si>
  <si>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</si>
  <si>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</si>
  <si>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</si>
  <si>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</si>
  <si>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</si>
  <si>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</si>
  <si>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</si>
  <si>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</si>
  <si>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</si>
  <si>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</si>
  <si>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</si>
  <si>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</si>
  <si>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</si>
  <si>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</si>
  <si>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</si>
  <si>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</si>
  <si>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</si>
  <si>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</si>
  <si>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</si>
  <si>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</si>
  <si>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</si>
  <si>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</si>
  <si>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</si>
  <si>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</si>
  <si>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</si>
  <si>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</si>
  <si>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</si>
  <si>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</si>
  <si>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</si>
  <si>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</si>
  <si>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</si>
  <si>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</si>
  <si>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</si>
  <si>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</si>
  <si>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</si>
  <si>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</si>
  <si>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</si>
  <si>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</si>
  <si>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</si>
  <si>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</si>
  <si>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</si>
  <si>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</si>
  <si>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</si>
  <si>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</si>
  <si>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</si>
  <si>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</si>
  <si>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</si>
  <si>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</si>
  <si>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</si>
  <si>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</si>
  <si>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</si>
  <si>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</si>
  <si>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</si>
  <si>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</si>
  <si>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</si>
  <si>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</si>
  <si>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</si>
  <si>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</si>
  <si>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</si>
  <si>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</si>
  <si>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</si>
  <si>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</si>
  <si>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</si>
  <si>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</si>
  <si>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</si>
  <si>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</si>
  <si>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</si>
  <si>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</si>
  <si>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</si>
  <si>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</si>
  <si>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</si>
  <si>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</si>
  <si>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</si>
  <si>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</si>
  <si>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</si>
  <si>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</si>
  <si>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</si>
  <si>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</si>
  <si>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</si>
  <si>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</si>
  <si>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</si>
  <si>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</si>
  <si>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</si>
  <si>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</si>
  <si>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</si>
  <si>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</si>
  <si>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</si>
  <si>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</si>
  <si>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</si>
  <si>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</si>
  <si>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</si>
  <si>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</si>
  <si>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</si>
  <si>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</si>
  <si>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</si>
  <si>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</si>
  <si>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</si>
  <si>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</si>
  <si>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</si>
  <si>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</si>
  <si>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</si>
  <si>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</si>
  <si>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</si>
  <si>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</si>
  <si>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</si>
  <si>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</si>
  <si>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</si>
  <si>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</si>
  <si>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</si>
  <si>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</si>
  <si>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</si>
  <si>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</si>
  <si>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</si>
  <si>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</si>
  <si>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</si>
  <si>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</si>
  <si>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</si>
  <si>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</si>
  <si>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</si>
  <si>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</si>
  <si>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</si>
  <si>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</si>
  <si>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</si>
  <si>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</si>
  <si>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</si>
  <si>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</si>
  <si>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</si>
  <si>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</si>
  <si>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</si>
  <si>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</si>
  <si>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</si>
  <si>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</si>
  <si>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</si>
  <si>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</si>
  <si>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</si>
  <si>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</si>
  <si>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</si>
  <si>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</si>
  <si>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</si>
  <si>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</si>
  <si>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</si>
  <si>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</si>
  <si>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</si>
  <si>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</si>
  <si>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</si>
  <si>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</si>
  <si>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</si>
  <si>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</si>
  <si>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</si>
  <si>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</si>
  <si>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</si>
  <si>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</si>
  <si>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</si>
  <si>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</si>
  <si>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</si>
  <si>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</si>
  <si>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</si>
  <si>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</si>
  <si>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</si>
  <si>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</si>
  <si>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</si>
  <si>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</si>
  <si>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</si>
  <si>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</si>
  <si>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</si>
  <si>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</si>
  <si>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</si>
  <si>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</si>
  <si>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</si>
  <si>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</si>
  <si>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</si>
  <si>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</si>
  <si>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</si>
  <si>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</si>
  <si>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</si>
  <si>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</si>
  <si>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</si>
  <si>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</si>
  <si>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</si>
  <si>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</si>
  <si>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</si>
  <si>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</si>
  <si>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</si>
  <si>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</si>
  <si>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</si>
  <si>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</si>
  <si>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</si>
  <si>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</si>
  <si>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</si>
  <si>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</si>
  <si>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</si>
  <si>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</si>
  <si>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</si>
  <si>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</si>
  <si>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</si>
  <si>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</si>
  <si>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</si>
  <si>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</si>
  <si>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</si>
  <si>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</si>
  <si>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</si>
  <si>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</si>
  <si>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</si>
  <si>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</si>
  <si>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</si>
  <si>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</si>
  <si>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</si>
  <si>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</si>
  <si>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</si>
  <si>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</si>
  <si>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</si>
  <si>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</si>
  <si>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</si>
  <si>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</si>
  <si>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</si>
  <si>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</si>
  <si>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</si>
  <si>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</si>
  <si>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</si>
  <si>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</si>
  <si>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</si>
  <si>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</si>
  <si>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</si>
  <si>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</si>
  <si>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</si>
  <si>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</si>
  <si>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</si>
  <si>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</si>
  <si>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</si>
  <si>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</si>
  <si>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</si>
  <si>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</si>
  <si>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</si>
  <si>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</si>
  <si>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</si>
  <si>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</si>
  <si>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</si>
  <si>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</si>
  <si>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</si>
  <si>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</si>
  <si>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</si>
  <si>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</si>
  <si>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</si>
  <si>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</si>
  <si>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</si>
  <si>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</si>
  <si>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</si>
  <si>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</si>
  <si>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</si>
  <si>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</si>
  <si>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</si>
  <si>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</si>
  <si>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</si>
  <si>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</si>
  <si>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</si>
  <si>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</si>
  <si>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</si>
  <si>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</si>
  <si>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</si>
  <si>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</si>
  <si>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</si>
  <si>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</si>
  <si>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</si>
  <si>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</si>
  <si>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</si>
  <si>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</si>
  <si>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</si>
  <si>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</si>
  <si>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</si>
  <si>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</si>
  <si>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</si>
  <si>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</si>
  <si>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</si>
  <si>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</si>
  <si>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</si>
  <si>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</si>
  <si>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</si>
  <si>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</si>
  <si>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</si>
  <si>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</si>
  <si>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</si>
  <si>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</si>
  <si>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</si>
  <si>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</si>
  <si>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</si>
  <si>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</si>
  <si>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</si>
  <si>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</si>
  <si>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</si>
  <si>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</si>
  <si>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</si>
  <si>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</si>
  <si>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</si>
  <si>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</si>
  <si>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</si>
  <si>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</si>
  <si>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</si>
  <si>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</si>
  <si>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</si>
  <si>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</si>
  <si>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</si>
  <si>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</si>
  <si>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</si>
  <si>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</si>
  <si>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</si>
  <si>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</si>
  <si>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</si>
  <si>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</si>
  <si>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</si>
  <si>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</si>
  <si>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</si>
  <si>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</si>
  <si>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</si>
  <si>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</si>
  <si>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</si>
  <si>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</si>
  <si>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</si>
  <si>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</si>
  <si>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</si>
  <si>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</si>
  <si>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</si>
  <si>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</si>
  <si>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</si>
  <si>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</si>
  <si>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</si>
  <si>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</si>
  <si>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</si>
  <si>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</si>
  <si>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</si>
  <si>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</si>
  <si>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</si>
  <si>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</si>
  <si>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</si>
  <si>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</si>
  <si>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</si>
  <si>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</si>
  <si>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</si>
  <si>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</si>
  <si>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</si>
  <si>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</si>
  <si>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</si>
  <si>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</si>
  <si>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</si>
  <si>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</si>
  <si>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</si>
  <si>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</si>
  <si>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</si>
  <si>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</si>
  <si>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</si>
  <si>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</si>
  <si>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</si>
  <si>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</si>
  <si>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</si>
  <si>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</si>
  <si>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</si>
  <si>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</si>
  <si>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</si>
  <si>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</si>
  <si>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</si>
  <si>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</si>
  <si>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</si>
  <si>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</si>
  <si>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</si>
  <si>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</si>
  <si>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</si>
  <si>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</si>
  <si>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</si>
  <si>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</si>
  <si>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</si>
  <si>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</si>
  <si>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</si>
  <si>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</si>
  <si>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</si>
  <si>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</si>
  <si>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</si>
  <si>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</si>
  <si>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</si>
  <si>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</si>
  <si>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</si>
  <si>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</si>
  <si>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</si>
  <si>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</si>
  <si>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</si>
  <si>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</si>
  <si>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</si>
  <si>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</si>
  <si>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</si>
  <si>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</si>
  <si>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</si>
  <si>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</si>
  <si>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</si>
  <si>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</si>
  <si>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</si>
  <si>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</si>
  <si>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</si>
  <si>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</si>
  <si>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</si>
  <si>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</si>
  <si>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</si>
  <si>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</si>
  <si>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</si>
  <si>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</si>
  <si>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</si>
  <si>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</si>
  <si>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</si>
  <si>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</si>
  <si>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</si>
  <si>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</si>
  <si>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</si>
  <si>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</si>
  <si>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</si>
  <si>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</si>
  <si>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</si>
  <si>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</si>
  <si>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</si>
  <si>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</si>
  <si>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</si>
  <si>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</si>
  <si>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</si>
  <si>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</si>
  <si>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</si>
  <si>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</si>
  <si>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</si>
  <si>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</si>
  <si>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</si>
  <si>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</si>
  <si>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</si>
  <si>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</si>
  <si>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</si>
  <si>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</si>
  <si>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</si>
  <si>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</si>
  <si>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</si>
  <si>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</si>
  <si>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</si>
  <si>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</si>
  <si>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</si>
  <si>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</si>
  <si>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</si>
  <si>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</si>
  <si>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</si>
  <si>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</si>
  <si>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</si>
  <si>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</si>
  <si>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</si>
  <si>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</si>
  <si>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</si>
  <si>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</si>
  <si>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</si>
  <si>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</si>
  <si>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</si>
  <si>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</si>
  <si>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</si>
  <si>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</si>
  <si>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</si>
  <si>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</si>
  <si>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</si>
  <si>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</si>
  <si>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</si>
  <si>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</si>
  <si>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</si>
  <si>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</si>
  <si>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</si>
  <si>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</si>
  <si>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</si>
  <si>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</si>
  <si>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</si>
  <si>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</si>
  <si>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</si>
  <si>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</si>
  <si>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</si>
  <si>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</si>
  <si>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</si>
  <si>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</si>
  <si>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</si>
  <si>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</si>
  <si>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</si>
  <si>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</si>
  <si>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</si>
  <si>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</si>
  <si>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</si>
  <si>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</si>
  <si>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</si>
  <si>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</si>
  <si>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</si>
  <si>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</si>
  <si>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</si>
  <si>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</si>
  <si>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</si>
  <si>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</si>
  <si>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</si>
  <si>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</si>
  <si>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</si>
  <si>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</si>
  <si>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</si>
  <si>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</si>
  <si>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</si>
  <si>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</si>
  <si>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</si>
  <si>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</si>
  <si>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</si>
  <si>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</si>
  <si>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</si>
  <si>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</si>
  <si>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</si>
  <si>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</si>
  <si>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</si>
  <si>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</si>
  <si>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</si>
  <si>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</si>
  <si>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</si>
  <si>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</si>
  <si>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</si>
  <si>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</si>
  <si>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</si>
  <si>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</si>
  <si>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</si>
  <si>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</si>
  <si>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</si>
  <si>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</si>
  <si>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</si>
  <si>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</si>
  <si>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</si>
  <si>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</si>
  <si>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</si>
  <si>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</si>
  <si>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</si>
  <si>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</si>
  <si>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</si>
  <si>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</si>
  <si>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</si>
  <si>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</si>
  <si>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</si>
  <si>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</si>
  <si>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</si>
  <si>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</si>
  <si>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</si>
  <si>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</si>
  <si>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</si>
  <si>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</si>
  <si>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</si>
  <si>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</si>
  <si>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</si>
  <si>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</si>
  <si>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</si>
  <si>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</si>
  <si>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</si>
  <si>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</si>
  <si>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</si>
  <si>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</si>
  <si>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</si>
  <si>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</si>
  <si>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</si>
  <si>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</si>
  <si>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</si>
  <si>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</si>
  <si>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</si>
  <si>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</si>
  <si>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</si>
  <si>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</si>
  <si>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</si>
  <si>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</si>
  <si>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</si>
  <si>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</si>
  <si>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</si>
  <si>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</si>
  <si>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</si>
  <si>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</si>
  <si>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</si>
  <si>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</si>
  <si>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</si>
  <si>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</si>
  <si>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</si>
  <si>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</si>
  <si>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</si>
  <si>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</si>
  <si>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</si>
  <si>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</si>
  <si>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</si>
  <si>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</si>
  <si>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</si>
  <si>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</si>
  <si>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</si>
  <si>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</si>
  <si>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</si>
  <si>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</si>
  <si>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</si>
  <si>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</si>
  <si>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</si>
  <si>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</si>
  <si>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</si>
  <si>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</si>
  <si>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</si>
  <si>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</si>
  <si>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</si>
  <si>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</si>
  <si>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</si>
  <si>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</si>
  <si>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</si>
  <si>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</si>
  <si>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</si>
  <si>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</si>
  <si>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</si>
  <si>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</si>
  <si>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</si>
  <si>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</si>
  <si>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</si>
  <si>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</si>
  <si>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</si>
  <si>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</si>
  <si>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</si>
  <si>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</si>
  <si>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</si>
  <si>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</si>
  <si>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</si>
  <si>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</si>
  <si>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</si>
  <si>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</si>
  <si>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</si>
  <si>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</si>
  <si>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</si>
  <si>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</si>
  <si>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</si>
  <si>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</si>
  <si>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</si>
  <si>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</si>
  <si>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</si>
  <si>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</si>
  <si>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</si>
  <si>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</si>
  <si>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</si>
  <si>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</si>
  <si>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</si>
  <si>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</si>
  <si>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</si>
  <si>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</si>
  <si>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</si>
  <si>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</si>
  <si>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</si>
  <si>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</si>
  <si>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</si>
  <si>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</si>
  <si>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</si>
  <si>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</si>
  <si>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</si>
  <si>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</si>
  <si>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</si>
  <si>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</si>
  <si>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</si>
  <si>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</si>
  <si>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</si>
  <si>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</si>
  <si>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</si>
  <si>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</si>
  <si>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</si>
  <si>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</si>
  <si>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</si>
  <si>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</si>
  <si>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</si>
  <si>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</si>
  <si>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</si>
  <si>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</si>
  <si>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</si>
  <si>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</si>
  <si>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</si>
  <si>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</si>
  <si>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</si>
  <si>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</si>
  <si>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</si>
  <si>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</si>
  <si>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</si>
  <si>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</si>
  <si>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</si>
  <si>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</si>
  <si>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</si>
  <si>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</si>
  <si>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</si>
  <si>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</si>
  <si>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</si>
  <si>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</si>
  <si>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</si>
  <si>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</si>
  <si>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</si>
  <si>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</si>
  <si>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</si>
  <si>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</si>
  <si>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</si>
  <si>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</si>
  <si>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</si>
  <si>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</si>
  <si>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</si>
  <si>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</si>
  <si>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</si>
  <si>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</si>
  <si>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</si>
  <si>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</si>
  <si>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</si>
  <si>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</si>
  <si>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</si>
  <si>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</si>
  <si>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</si>
  <si>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</si>
  <si>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</si>
  <si>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</si>
  <si>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</si>
  <si>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</si>
  <si>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</si>
  <si>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</si>
  <si>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</si>
  <si>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</si>
  <si>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</si>
  <si>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</si>
  <si>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</si>
  <si>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</si>
  <si>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</si>
  <si>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</si>
  <si>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</si>
  <si>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</si>
  <si>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</si>
  <si>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</si>
  <si>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</si>
  <si>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</si>
  <si>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</si>
  <si>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</si>
  <si>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</si>
  <si>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</si>
  <si>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</si>
  <si>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</si>
  <si>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</si>
  <si>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</si>
  <si>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</si>
  <si>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</si>
  <si>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</si>
  <si>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</si>
  <si>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</si>
  <si>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</si>
  <si>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</si>
  <si>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</si>
  <si>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</si>
  <si>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</si>
  <si>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</si>
  <si>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</si>
  <si>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</si>
  <si>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</si>
  <si>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</si>
  <si>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</si>
  <si>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</si>
  <si>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</si>
  <si>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</si>
  <si>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</si>
  <si>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</si>
  <si>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</si>
  <si>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</si>
  <si>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</si>
  <si>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</si>
  <si>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</si>
  <si>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</si>
  <si>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</si>
  <si>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</si>
  <si>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</si>
  <si>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</si>
  <si>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</si>
  <si>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</si>
  <si>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</si>
  <si>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</si>
  <si>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</si>
  <si>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</si>
  <si>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</si>
  <si>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</si>
  <si>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</si>
  <si>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</si>
  <si>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</si>
  <si>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</si>
  <si>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</si>
  <si>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</si>
  <si>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</si>
  <si>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</si>
  <si>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</si>
  <si>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</si>
  <si>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</si>
  <si>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</si>
  <si>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</si>
  <si>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</si>
  <si>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</si>
  <si>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</si>
  <si>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</si>
  <si>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</si>
  <si>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</si>
  <si>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</si>
  <si>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</si>
  <si>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</si>
  <si>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</si>
  <si>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</si>
  <si>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</si>
  <si>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</si>
  <si>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</si>
  <si>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</si>
  <si>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</si>
  <si>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</si>
  <si>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</si>
  <si>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</si>
  <si>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</si>
  <si>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</si>
  <si>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</si>
  <si>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</si>
  <si>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</si>
  <si>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</si>
  <si>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</si>
  <si>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</si>
  <si>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</si>
  <si>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</si>
  <si>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</si>
  <si>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</si>
  <si>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</si>
  <si>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</si>
  <si>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</si>
  <si>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</si>
  <si>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</si>
  <si>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</si>
  <si>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</si>
  <si>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</si>
  <si>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</si>
  <si>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</si>
  <si>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</si>
  <si>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</si>
  <si>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</si>
  <si>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</si>
  <si>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</si>
  <si>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</si>
  <si>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</si>
  <si>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</si>
  <si>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</si>
  <si>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</si>
  <si>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</si>
  <si>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</si>
  <si>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</si>
  <si>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</si>
  <si>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</si>
  <si>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</si>
  <si>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</si>
  <si>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</si>
  <si>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</si>
  <si>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</si>
  <si>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</si>
  <si>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</si>
  <si>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</si>
  <si>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</si>
  <si>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</si>
  <si>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</si>
  <si>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</si>
  <si>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</si>
  <si>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</si>
  <si>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</si>
  <si>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</si>
  <si>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</si>
  <si>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</si>
  <si>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</si>
  <si>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</si>
  <si>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</si>
  <si>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</si>
  <si>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</si>
  <si>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</si>
  <si>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</si>
  <si>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</si>
  <si>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</si>
  <si>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</si>
  <si>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</si>
  <si>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</si>
  <si>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</si>
  <si>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</si>
  <si>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</si>
  <si>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</si>
  <si>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</si>
  <si>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</si>
  <si>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</si>
  <si>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</si>
  <si>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</si>
  <si>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</si>
  <si>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</si>
  <si>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</si>
  <si>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</si>
  <si>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</si>
  <si>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</si>
  <si>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</si>
  <si>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</si>
  <si>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</si>
  <si>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</si>
  <si>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</si>
  <si>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</si>
  <si>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</si>
  <si>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</si>
  <si>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</si>
  <si>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</si>
  <si>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</si>
  <si>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</si>
  <si>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</si>
  <si>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</si>
  <si>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</si>
  <si>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</si>
  <si>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</si>
  <si>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</si>
  <si>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</si>
  <si>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</si>
  <si>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</si>
  <si>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</si>
  <si>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</si>
  <si>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</si>
  <si>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</si>
  <si>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</si>
  <si>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</si>
  <si>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</si>
  <si>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</si>
  <si>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</si>
  <si>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</si>
  <si>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</si>
  <si>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</si>
  <si>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</si>
  <si>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</si>
  <si>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</si>
  <si>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</si>
  <si>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</si>
  <si>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</si>
  <si>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</si>
  <si>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</si>
  <si>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</si>
  <si>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</si>
  <si>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</si>
  <si>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</si>
  <si>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</si>
  <si>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</si>
  <si>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</si>
  <si>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</si>
  <si>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</si>
  <si>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</si>
  <si>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</si>
  <si>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</si>
  <si>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</si>
  <si>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</si>
  <si>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</si>
  <si>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</si>
  <si>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</si>
  <si>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</si>
  <si>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</si>
  <si>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</si>
  <si>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</si>
  <si>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</si>
  <si>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</si>
  <si>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</si>
  <si>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</si>
  <si>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</si>
  <si>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</si>
  <si>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</si>
  <si>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</si>
  <si>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</si>
  <si>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</si>
  <si>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</si>
  <si>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</si>
  <si>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</si>
  <si>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</si>
  <si>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</si>
  <si>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</si>
  <si>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</si>
  <si>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</si>
  <si>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</si>
  <si>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</si>
  <si>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</si>
  <si>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</si>
  <si>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</si>
  <si>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</si>
  <si>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</si>
  <si>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</si>
  <si>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</si>
  <si>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</si>
  <si>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</si>
  <si>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</si>
  <si>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</si>
  <si>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</si>
  <si>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</si>
  <si>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</si>
  <si>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</si>
  <si>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</si>
  <si>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</si>
  <si>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</si>
  <si>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</si>
  <si>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</si>
  <si>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</si>
  <si>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</si>
  <si>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</si>
  <si>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</si>
  <si>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</si>
  <si>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</si>
  <si>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</si>
  <si>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</si>
  <si>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</si>
  <si>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</si>
  <si>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</si>
  <si>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</si>
  <si>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</si>
  <si>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</si>
  <si>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</si>
  <si>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</si>
  <si>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</si>
  <si>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</si>
  <si>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</si>
  <si>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</si>
  <si>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</si>
  <si>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</si>
  <si>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</si>
  <si>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</si>
  <si>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</si>
  <si>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</si>
  <si>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</si>
  <si>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</si>
  <si>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</si>
  <si>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</si>
  <si>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</si>
  <si>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</si>
  <si>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</si>
  <si>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</si>
  <si>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</si>
  <si>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</si>
  <si>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</si>
  <si>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</si>
  <si>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</si>
  <si>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</si>
  <si>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</si>
  <si>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</si>
  <si>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</si>
  <si>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</si>
  <si>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</si>
  <si>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</si>
  <si>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</si>
  <si>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</si>
  <si>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</si>
  <si>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</si>
  <si>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</si>
  <si>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</si>
  <si>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</si>
  <si>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</si>
  <si>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</si>
  <si>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</si>
  <si>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</si>
  <si>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</si>
  <si>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</si>
  <si>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</si>
  <si>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</si>
  <si>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</si>
  <si>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</si>
  <si>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</si>
  <si>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</si>
  <si>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</si>
  <si>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</si>
  <si>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</si>
  <si>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</si>
  <si>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</si>
  <si>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</si>
  <si>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</si>
  <si>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</si>
  <si>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</si>
  <si>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</si>
  <si>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</si>
  <si>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</si>
  <si>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</si>
  <si>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</si>
  <si>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</si>
  <si>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</si>
  <si>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</si>
  <si>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</si>
  <si>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</si>
  <si>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</si>
  <si>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</si>
  <si>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</si>
  <si>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</si>
  <si>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</si>
  <si>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</si>
  <si>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</si>
  <si>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</si>
  <si>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</si>
  <si>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</si>
  <si>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</si>
  <si>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</si>
  <si>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</si>
  <si>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</si>
  <si>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</si>
  <si>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</si>
  <si>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</si>
  <si>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</si>
  <si>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</si>
  <si>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</si>
  <si>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</si>
  <si>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</si>
  <si>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</si>
  <si>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</si>
  <si>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</si>
  <si>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</si>
  <si>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</si>
  <si>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</si>
  <si>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</si>
  <si>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</si>
  <si>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</si>
  <si>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</si>
  <si>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</si>
  <si>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</si>
  <si>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</si>
  <si>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</si>
  <si>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</si>
  <si>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</si>
  <si>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</si>
  <si>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</si>
  <si>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</si>
  <si>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</si>
  <si>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</si>
  <si>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</si>
  <si>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</si>
  <si>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</si>
  <si>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</si>
  <si>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</si>
  <si>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</si>
  <si>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</si>
  <si>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</si>
  <si>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</si>
  <si>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</si>
  <si>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</si>
  <si>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</si>
  <si>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</si>
  <si>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</si>
  <si>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</si>
  <si>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</si>
  <si>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</si>
  <si>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</si>
  <si>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</si>
  <si>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</si>
  <si>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</si>
  <si>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</si>
  <si>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</si>
  <si>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</si>
  <si>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</si>
  <si>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</si>
  <si>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</si>
  <si>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</si>
  <si>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</si>
  <si>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</si>
  <si>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</si>
  <si>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</si>
  <si>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</si>
  <si>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</si>
  <si>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</si>
  <si>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</si>
  <si>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</si>
  <si>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</si>
  <si>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</si>
  <si>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</si>
  <si>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</si>
  <si>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</si>
  <si>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</si>
  <si>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</si>
  <si>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</si>
  <si>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</si>
  <si>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</si>
  <si>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</si>
  <si>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</si>
  <si>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</si>
  <si>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</si>
  <si>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</si>
  <si>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</si>
  <si>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</si>
  <si>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</si>
  <si>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</si>
  <si>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</si>
  <si>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</si>
  <si>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</si>
  <si>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</si>
  <si>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</si>
  <si>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</si>
  <si>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</si>
  <si>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</si>
  <si>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</si>
  <si>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</si>
  <si>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</si>
  <si>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</si>
  <si>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</si>
  <si>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</si>
  <si>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</si>
  <si>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</si>
  <si>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</si>
  <si>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</si>
  <si>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</si>
  <si>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</si>
  <si>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</si>
  <si>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</si>
  <si>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</si>
  <si>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</si>
  <si>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</si>
  <si>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</si>
  <si>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</si>
  <si>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</si>
  <si>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</si>
  <si>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</si>
  <si>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</si>
  <si>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</si>
  <si>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</si>
  <si>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</si>
  <si>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</si>
  <si>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</si>
  <si>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</si>
  <si>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</si>
  <si>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</si>
  <si>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</si>
  <si>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</si>
  <si>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</si>
  <si>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</si>
  <si>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</si>
  <si>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</si>
  <si>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</si>
  <si>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</si>
  <si>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</si>
  <si>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</si>
  <si>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</si>
  <si>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</si>
  <si>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</si>
  <si>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</si>
  <si>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</si>
  <si>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</si>
  <si>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</si>
  <si>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</si>
  <si>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</si>
  <si>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</si>
  <si>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</si>
  <si>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</si>
  <si>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</si>
  <si>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</si>
  <si>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</si>
  <si>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</si>
  <si>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</si>
  <si>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</si>
  <si>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</si>
  <si>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</si>
  <si>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</si>
  <si>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</si>
  <si>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</si>
  <si>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</si>
  <si>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</si>
  <si>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</si>
  <si>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</si>
  <si>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</si>
  <si>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</si>
  <si>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</si>
  <si>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</si>
  <si>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</si>
  <si>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</si>
  <si>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</si>
  <si>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</si>
  <si>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</si>
  <si>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</si>
  <si>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</si>
  <si>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</si>
  <si>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</si>
  <si>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</si>
  <si>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</si>
  <si>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</si>
  <si>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</si>
  <si>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</si>
  <si>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</si>
  <si>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</si>
  <si>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</si>
  <si>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</si>
  <si>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</si>
  <si>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</si>
  <si>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</si>
  <si>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</si>
  <si>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</si>
  <si>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</si>
  <si>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</si>
  <si>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</si>
  <si>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</si>
  <si>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</si>
  <si>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</si>
  <si>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</si>
  <si>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</si>
  <si>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</si>
  <si>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</si>
  <si>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</si>
  <si>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</si>
  <si>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</si>
  <si>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</si>
  <si>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</si>
  <si>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</si>
  <si>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</si>
  <si>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</si>
  <si>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</si>
  <si>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</si>
  <si>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</si>
  <si>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</si>
  <si>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</si>
  <si>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</si>
  <si>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</si>
  <si>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</si>
  <si>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</si>
  <si>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</si>
  <si>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</si>
  <si>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</si>
  <si>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</si>
  <si>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</si>
  <si>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</si>
  <si>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</si>
  <si>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</si>
  <si>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</si>
  <si>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</si>
  <si>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</si>
  <si>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</si>
  <si>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</si>
  <si>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</si>
  <si>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</si>
  <si>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</si>
  <si>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</si>
  <si>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</si>
  <si>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</si>
  <si>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</si>
  <si>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</si>
  <si>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</si>
  <si>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</si>
  <si>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</si>
  <si>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</si>
  <si>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</si>
  <si>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</si>
  <si>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</si>
  <si>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</si>
  <si>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</si>
  <si>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</si>
  <si>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</si>
  <si>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</si>
  <si>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</si>
  <si>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</si>
  <si>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</si>
  <si>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</si>
  <si>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</si>
  <si>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</si>
  <si>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</si>
  <si>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</si>
  <si>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</si>
  <si>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</si>
  <si>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</si>
  <si>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</si>
  <si>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</si>
  <si>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</si>
  <si>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</si>
  <si>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</si>
  <si>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</si>
  <si>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</si>
  <si>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</si>
  <si>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</si>
  <si>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</si>
  <si>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</si>
  <si>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</si>
  <si>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</si>
  <si>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</si>
  <si>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</si>
  <si>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</si>
  <si>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</si>
  <si>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</si>
  <si>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</si>
  <si>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</si>
  <si>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</si>
  <si>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</si>
  <si>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</si>
  <si>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</si>
  <si>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</si>
  <si>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</si>
  <si>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</si>
  <si>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</si>
  <si>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</si>
  <si>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</si>
  <si>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</si>
  <si>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</si>
  <si>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</si>
  <si>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</si>
  <si>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</si>
  <si>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</si>
  <si>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</si>
  <si>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</si>
  <si>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</si>
  <si>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</si>
  <si>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</si>
  <si>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</si>
  <si>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</si>
  <si>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</si>
  <si>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</si>
  <si>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</si>
  <si>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</si>
  <si>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</si>
  <si>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</si>
  <si>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</si>
  <si>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</si>
  <si>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</si>
  <si>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</si>
  <si>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</si>
  <si>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</si>
  <si>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</si>
  <si>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</si>
  <si>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</si>
  <si>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</si>
  <si>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</si>
  <si>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</si>
  <si>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</si>
  <si>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</si>
  <si>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</si>
  <si>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</si>
  <si>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</si>
  <si>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</si>
  <si>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</si>
  <si>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</si>
  <si>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</si>
  <si>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</si>
  <si>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</si>
  <si>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</si>
  <si>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</si>
  <si>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</si>
  <si>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</si>
  <si>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</si>
  <si>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</si>
  <si>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</si>
  <si>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</si>
  <si>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</si>
  <si>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</si>
  <si>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</si>
  <si>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</si>
  <si>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</si>
  <si>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</si>
  <si>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</si>
  <si>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</si>
  <si>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</si>
  <si>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</si>
  <si>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</si>
  <si>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</si>
  <si>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</si>
  <si>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</si>
  <si>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</si>
  <si>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</si>
  <si>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</si>
  <si>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</si>
  <si>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</si>
  <si>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</si>
  <si>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</si>
  <si>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</si>
  <si>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</si>
  <si>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</si>
  <si>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</si>
  <si>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</si>
  <si>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</si>
  <si>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</si>
  <si>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</si>
  <si>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</si>
  <si>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</si>
  <si>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</si>
  <si>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</si>
  <si>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</si>
  <si>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</si>
  <si>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</si>
  <si>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</si>
  <si>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</si>
  <si>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</si>
  <si>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</si>
  <si>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</si>
  <si>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</si>
  <si>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</si>
  <si>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</si>
  <si>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</si>
  <si>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</si>
  <si>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</si>
  <si>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</si>
  <si>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</si>
  <si>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</si>
  <si>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</si>
  <si>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</si>
  <si>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</si>
  <si>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</si>
  <si>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</si>
  <si>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</si>
  <si>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</si>
  <si>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</si>
  <si>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</si>
  <si>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</si>
  <si>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</si>
  <si>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</si>
  <si>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</si>
  <si>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</si>
  <si>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</si>
  <si>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</si>
  <si>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</si>
  <si>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</si>
  <si>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</si>
  <si>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</si>
  <si>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</si>
  <si>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</si>
  <si>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</si>
  <si>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</si>
  <si>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</si>
  <si>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</si>
  <si>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</si>
  <si>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</si>
  <si>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</si>
  <si>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</si>
  <si>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</si>
  <si>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</si>
  <si>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</si>
  <si>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</si>
  <si>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</si>
  <si>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</si>
  <si>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</si>
  <si>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</si>
  <si>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</si>
  <si>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</si>
  <si>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</si>
  <si>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</si>
  <si>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</si>
  <si>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</si>
  <si>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</si>
  <si>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</si>
  <si>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</si>
  <si>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</si>
  <si>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</si>
  <si>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</si>
  <si>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</si>
  <si>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</si>
  <si>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</si>
  <si>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</si>
  <si>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</si>
  <si>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</si>
  <si>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</si>
  <si>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</si>
  <si>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</si>
  <si>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</si>
  <si>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</si>
  <si>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</si>
  <si>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</si>
  <si>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</si>
  <si>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</si>
  <si>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/Д. Мирчева/</t>
  </si>
  <si>
    <t>/К. Инджова-Дечева/</t>
  </si>
  <si>
    <t>/инж. М. Семов/</t>
  </si>
  <si>
    <t>0676/72962</t>
  </si>
  <si>
    <t>fsd_budget@dryanovo.bg</t>
  </si>
  <si>
    <t>10.10.2017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</si>
</sst>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 t="str">
        <f>+OTCHET!B9</f>
        <v>ОБЩИНА ДРЯНОВО</v>
      </c>
      <c r="C2" s="1733"/>
      <c r="D2" s="1734"/>
      <c r="E2" s="1021"/>
      <c r="F2" s="1022">
        <f>+OTCHET!H9</f>
        <v>0</v>
      </c>
      <c r="G2" s="1023" t="str">
        <f>+OTCHET!F12</f>
        <v>5702</v>
      </c>
      <c r="H2" s="1024"/>
      <c r="I2" s="1735">
        <f>+OTCHET!H603</f>
        <v>0</v>
      </c>
      <c r="J2" s="1736"/>
      <c r="K2" s="1015"/>
      <c r="L2" s="1737" t="str">
        <f>OTCHET!H601</f>
        <v>fsd_budget@dryanovo.bg</v>
      </c>
      <c r="M2" s="1738"/>
      <c r="N2" s="1739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43008</v>
      </c>
      <c r="M6" s="1021"/>
      <c r="N6" s="1046" t="s">
        <v>1021</v>
      </c>
      <c r="O6" s="1010"/>
      <c r="P6" s="1047">
        <f>OTCHET!F9</f>
        <v>43008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43008</v>
      </c>
      <c r="H9" s="1021"/>
      <c r="I9" s="1071">
        <f>+L4</f>
        <v>2017</v>
      </c>
      <c r="J9" s="1072">
        <f>+L6</f>
        <v>43008</v>
      </c>
      <c r="K9" s="1073"/>
      <c r="L9" s="1074">
        <f>+L6</f>
        <v>43008</v>
      </c>
      <c r="M9" s="1073"/>
      <c r="N9" s="1075">
        <f>+L6</f>
        <v>43008</v>
      </c>
      <c r="O9" s="1076"/>
      <c r="P9" s="1077">
        <f>+L4</f>
        <v>2017</v>
      </c>
      <c r="Q9" s="1075">
        <f>+L6</f>
        <v>43008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222364</v>
      </c>
      <c r="J78" s="1110">
        <f>+IF(OR($P$2=98,$P$2=42,$P$2=96,$P$2=97),$Q78,0)</f>
        <v>230251</v>
      </c>
      <c r="K78" s="1097"/>
      <c r="L78" s="1110">
        <f>+IF($P$2=33,$Q78,0)</f>
        <v>0</v>
      </c>
      <c r="M78" s="1097"/>
      <c r="N78" s="1111">
        <f>+ROUND(+G78+J78+L78,0)</f>
        <v>230251</v>
      </c>
      <c r="O78" s="1099"/>
      <c r="P78" s="1109">
        <f>+ROUND(OTCHET!E415,0)</f>
        <v>222364</v>
      </c>
      <c r="Q78" s="1110">
        <f>+ROUND(OTCHET!L415,0)</f>
        <v>230251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222364</v>
      </c>
      <c r="J80" s="1244">
        <f>+ROUND(J78+J79,0)</f>
        <v>230251</v>
      </c>
      <c r="K80" s="1097"/>
      <c r="L80" s="1244">
        <f>+ROUND(L78+L79,0)</f>
        <v>0</v>
      </c>
      <c r="M80" s="1097"/>
      <c r="N80" s="1245">
        <f>+ROUND(N78+N79,0)</f>
        <v>230251</v>
      </c>
      <c r="O80" s="1099"/>
      <c r="P80" s="1243">
        <f>+ROUND(P78+P79,0)</f>
        <v>222364</v>
      </c>
      <c r="Q80" s="1244">
        <f>+ROUND(Q78+Q79,0)</f>
        <v>230251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222364</v>
      </c>
      <c r="J82" s="1257">
        <f>+ROUND(J47,0)-ROUND(J76,0)+ROUND(J80,0)</f>
        <v>230251</v>
      </c>
      <c r="K82" s="1097"/>
      <c r="L82" s="1257">
        <f>+ROUND(L47,0)-ROUND(L76,0)+ROUND(L80,0)</f>
        <v>0</v>
      </c>
      <c r="M82" s="1097"/>
      <c r="N82" s="1258">
        <f>+ROUND(N47,0)-ROUND(N76,0)+ROUND(N80,0)</f>
        <v>230251</v>
      </c>
      <c r="O82" s="1259"/>
      <c r="P82" s="1256">
        <f>+ROUND(P47,0)-ROUND(P76,0)+ROUND(P80,0)</f>
        <v>222364</v>
      </c>
      <c r="Q82" s="1257">
        <f>+ROUND(Q47,0)-ROUND(Q76,0)+ROUND(Q80,0)</f>
        <v>230251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-222364</v>
      </c>
      <c r="J83" s="1265">
        <f>+ROUND(J100,0)+ROUND(J119,0)+ROUND(J125,0)-ROUND(J130,0)</f>
        <v>-230251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-230251</v>
      </c>
      <c r="O83" s="1259"/>
      <c r="P83" s="1264">
        <f>+ROUND(P100,0)+ROUND(P119,0)+ROUND(P125,0)-ROUND(P130,0)</f>
        <v>-222364</v>
      </c>
      <c r="Q83" s="1265">
        <f>+ROUND(Q100,0)+ROUND(Q119,0)+ROUND(Q125,0)-ROUND(Q130,0)</f>
        <v>-230251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-222364</v>
      </c>
      <c r="J122" s="1122">
        <f>+IF(OR($P$2=98,$P$2=42,$P$2=96,$P$2=97),$Q122,0)</f>
        <v>-230251</v>
      </c>
      <c r="K122" s="1097"/>
      <c r="L122" s="1122">
        <f>+IF($P$2=33,$Q122,0)</f>
        <v>0</v>
      </c>
      <c r="M122" s="1097"/>
      <c r="N122" s="1123">
        <f>+ROUND(+G122+J122+L122,0)</f>
        <v>-230251</v>
      </c>
      <c r="O122" s="1099"/>
      <c r="P122" s="1121">
        <f>+ROUND(OTCHET!E520,0)</f>
        <v>-222364</v>
      </c>
      <c r="Q122" s="1122">
        <f>+ROUND(OTCHET!L520,0)</f>
        <v>-230251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-222364</v>
      </c>
      <c r="J125" s="1244">
        <f>+ROUND(+SUM(J121:J124),0)</f>
        <v>-230251</v>
      </c>
      <c r="K125" s="1097"/>
      <c r="L125" s="1244">
        <f>+ROUND(+SUM(L121:L124),0)</f>
        <v>0</v>
      </c>
      <c r="M125" s="1097"/>
      <c r="N125" s="1245">
        <f>+ROUND(+SUM(N121:N124),0)</f>
        <v>-230251</v>
      </c>
      <c r="O125" s="1099"/>
      <c r="P125" s="1243">
        <f>+ROUND(+SUM(P121:P124),0)</f>
        <v>-222364</v>
      </c>
      <c r="Q125" s="1244">
        <f>+ROUND(+SUM(Q121:Q124),0)</f>
        <v>-230251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10.10.2017 г.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43008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222364</v>
      </c>
      <c r="F54" s="894">
        <f>+F55+F56+F60</f>
        <v>230251</v>
      </c>
      <c r="G54" s="895">
        <f>+G55+G56+G60</f>
        <v>0</v>
      </c>
      <c r="H54" s="896">
        <f>+H55+H56+H60</f>
        <v>230251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222364</v>
      </c>
      <c r="F56" s="903">
        <f t="shared" si="2"/>
        <v>230251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230251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222364</v>
      </c>
      <c r="F62" s="929">
        <f>+F22-F38+F54-F61</f>
        <v>230251</v>
      </c>
      <c r="G62" s="930">
        <f>+G22-G38+G54-G61</f>
        <v>0</v>
      </c>
      <c r="H62" s="931">
        <f>+H22-H38+H54-H61</f>
        <v>230251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-222364</v>
      </c>
      <c r="F64" s="939">
        <f>SUM(+F66+F74+F75+F82+F83+F84+F87+F88+F89+F90+F91+F92+F93)</f>
        <v>-230251</v>
      </c>
      <c r="G64" s="940">
        <f>SUM(+G66+G74+G75+G82+G83+G84+G87+G88+G89+G90+G91+G92+G93)</f>
        <v>0</v>
      </c>
      <c r="H64" s="941">
        <f>SUM(+H66+H74+H75+H82+H83+H84+H87+H88+H89+H90+H91+H92+H93)</f>
        <v>-230251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-222364</v>
      </c>
      <c r="F84" s="907">
        <f>+F85+F86</f>
        <v>-230251</v>
      </c>
      <c r="G84" s="908">
        <f>+G85+G86</f>
        <v>0</v>
      </c>
      <c r="H84" s="909">
        <f>+H85+H86</f>
        <v>-230251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-222364</v>
      </c>
      <c r="F86" s="965">
        <f t="shared" si="5"/>
        <v>-230251</v>
      </c>
      <c r="G86" s="966">
        <f>+OTCHET!I517+OTCHET!I520+OTCHET!I540</f>
        <v>0</v>
      </c>
      <c r="H86" s="967">
        <f>+OTCHET!J517+OTCHET!J520+OTCHET!J540</f>
        <v>-230251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 t="str">
        <f>+OTCHET!E601</f>
        <v>0676/72962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/К. Инджова-Дечева/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/Д. Мирчева/</v>
      </c>
      <c r="F112" s="1751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2">
      <selection activeCell="E596" sqref="E5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2063</v>
      </c>
      <c r="C9" s="1829"/>
      <c r="D9" s="1830"/>
      <c r="E9" s="115">
        <v>42736</v>
      </c>
      <c r="F9" s="116">
        <v>43008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септември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Дряново</v>
      </c>
      <c r="C12" s="1791"/>
      <c r="D12" s="1792"/>
      <c r="E12" s="118" t="s">
        <v>985</v>
      </c>
      <c r="F12" s="1592" t="s">
        <v>1457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ДМП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 t="str">
        <f>$B$9</f>
        <v>ОБЩИНА ДРЯНОВО</v>
      </c>
      <c r="C175" s="1788"/>
      <c r="D175" s="1789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Дряново</v>
      </c>
      <c r="C178" s="1791"/>
      <c r="D178" s="1792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ДМП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 t="str">
        <f>$B$9</f>
        <v>ОБЩИНА ДРЯНОВО</v>
      </c>
      <c r="C346" s="1788"/>
      <c r="D346" s="1789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Дряново</v>
      </c>
      <c r="C349" s="1791"/>
      <c r="D349" s="1792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4253</v>
      </c>
      <c r="K392" s="446">
        <f>SUM(K393:K394)</f>
        <v>0</v>
      </c>
      <c r="L392" s="1380">
        <f t="shared" si="91"/>
        <v>4253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>
        <v>0</v>
      </c>
      <c r="G393" s="153">
        <v>0</v>
      </c>
      <c r="H393" s="154">
        <v>0</v>
      </c>
      <c r="I393" s="152">
        <v>0</v>
      </c>
      <c r="J393" s="153">
        <v>4253</v>
      </c>
      <c r="K393" s="154">
        <v>0</v>
      </c>
      <c r="L393" s="1381">
        <f>I393+J393+K393</f>
        <v>4253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222364</v>
      </c>
      <c r="F395" s="1623">
        <f t="shared" si="92"/>
        <v>0</v>
      </c>
      <c r="G395" s="1654">
        <f t="shared" si="92"/>
        <v>222364</v>
      </c>
      <c r="H395" s="1657">
        <f>SUM(H396:H397)</f>
        <v>0</v>
      </c>
      <c r="I395" s="1623">
        <f t="shared" si="92"/>
        <v>0</v>
      </c>
      <c r="J395" s="1655">
        <f t="shared" si="92"/>
        <v>225998</v>
      </c>
      <c r="K395" s="446">
        <f>SUM(K396:K397)</f>
        <v>0</v>
      </c>
      <c r="L395" s="1380">
        <f t="shared" si="92"/>
        <v>225998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222364</v>
      </c>
      <c r="F396" s="152">
        <v>0</v>
      </c>
      <c r="G396" s="1647">
        <v>222364</v>
      </c>
      <c r="H396" s="1618">
        <v>0</v>
      </c>
      <c r="I396" s="152">
        <v>0</v>
      </c>
      <c r="J396" s="1647">
        <v>225998</v>
      </c>
      <c r="K396" s="1653">
        <v>0</v>
      </c>
      <c r="L396" s="1381">
        <f>I396+J396+K396</f>
        <v>225998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222364</v>
      </c>
      <c r="F415" s="497">
        <f t="shared" si="98"/>
        <v>0</v>
      </c>
      <c r="G415" s="498">
        <f t="shared" si="98"/>
        <v>222364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230251</v>
      </c>
      <c r="K415" s="516">
        <f>SUM(K357,K371,K379,K384,K387,K392,K395,K398,K401,K402,K405,K408)</f>
        <v>0</v>
      </c>
      <c r="L415" s="513">
        <f t="shared" si="98"/>
        <v>230251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ДМП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 t="str">
        <f>$B$9</f>
        <v>ОБЩИНА ДРЯНОВО</v>
      </c>
      <c r="C431" s="1788"/>
      <c r="D431" s="1789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Дряново</v>
      </c>
      <c r="C434" s="1791"/>
      <c r="D434" s="1792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222364</v>
      </c>
      <c r="F441" s="547">
        <f t="shared" si="103"/>
        <v>0</v>
      </c>
      <c r="G441" s="548">
        <f t="shared" si="103"/>
        <v>222364</v>
      </c>
      <c r="H441" s="549">
        <f>+H168-H301+H415+H425</f>
        <v>0</v>
      </c>
      <c r="I441" s="547">
        <f t="shared" si="103"/>
        <v>0</v>
      </c>
      <c r="J441" s="548">
        <f t="shared" si="103"/>
        <v>230251</v>
      </c>
      <c r="K441" s="549">
        <f t="shared" si="103"/>
        <v>0</v>
      </c>
      <c r="L441" s="550">
        <f t="shared" si="103"/>
        <v>230251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-222364</v>
      </c>
      <c r="F442" s="554">
        <f t="shared" si="104"/>
        <v>0</v>
      </c>
      <c r="G442" s="555">
        <f t="shared" si="104"/>
        <v>-222364</v>
      </c>
      <c r="H442" s="556">
        <f t="shared" si="104"/>
        <v>0</v>
      </c>
      <c r="I442" s="554">
        <f t="shared" si="104"/>
        <v>0</v>
      </c>
      <c r="J442" s="555">
        <f t="shared" si="104"/>
        <v>-230251</v>
      </c>
      <c r="K442" s="556">
        <f t="shared" si="104"/>
        <v>0</v>
      </c>
      <c r="L442" s="557">
        <f>+L593</f>
        <v>-230251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ДМП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 t="str">
        <f>$B$9</f>
        <v>ОБЩИНА ДРЯНОВО</v>
      </c>
      <c r="C447" s="1788"/>
      <c r="D447" s="1789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Дряново</v>
      </c>
      <c r="C450" s="1791"/>
      <c r="D450" s="1792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-222364</v>
      </c>
      <c r="F520" s="588">
        <f t="shared" si="125"/>
        <v>0</v>
      </c>
      <c r="G520" s="581">
        <f t="shared" si="125"/>
        <v>-222364</v>
      </c>
      <c r="H520" s="582">
        <f>SUM(H521:H526)</f>
        <v>0</v>
      </c>
      <c r="I520" s="588">
        <f t="shared" si="125"/>
        <v>0</v>
      </c>
      <c r="J520" s="581">
        <f t="shared" si="125"/>
        <v>-230251</v>
      </c>
      <c r="K520" s="582">
        <f t="shared" si="125"/>
        <v>0</v>
      </c>
      <c r="L520" s="579">
        <f t="shared" si="125"/>
        <v>-230251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-222364</v>
      </c>
      <c r="F523" s="158">
        <v>0</v>
      </c>
      <c r="G523" s="159">
        <v>-222364</v>
      </c>
      <c r="H523" s="586">
        <v>0</v>
      </c>
      <c r="I523" s="158">
        <v>0</v>
      </c>
      <c r="J523" s="159">
        <v>-230251</v>
      </c>
      <c r="K523" s="586">
        <v>0</v>
      </c>
      <c r="L523" s="1389">
        <f t="shared" si="121"/>
        <v>-230251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-222364</v>
      </c>
      <c r="F593" s="664">
        <f t="shared" si="138"/>
        <v>0</v>
      </c>
      <c r="G593" s="665">
        <f t="shared" si="138"/>
        <v>-222364</v>
      </c>
      <c r="H593" s="666">
        <f t="shared" si="138"/>
        <v>0</v>
      </c>
      <c r="I593" s="664">
        <f t="shared" si="138"/>
        <v>0</v>
      </c>
      <c r="J593" s="665">
        <f t="shared" si="138"/>
        <v>-230251</v>
      </c>
      <c r="K593" s="667">
        <f t="shared" si="138"/>
        <v>0</v>
      </c>
      <c r="L593" s="663">
        <f t="shared" si="138"/>
        <v>-230251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 t="s">
        <v>2064</v>
      </c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2065</v>
      </c>
      <c r="E599" s="672"/>
      <c r="F599" s="219" t="s">
        <v>899</v>
      </c>
      <c r="G599" s="1769" t="s">
        <v>2066</v>
      </c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 t="s">
        <v>2069</v>
      </c>
      <c r="C601" s="1756"/>
      <c r="D601" s="676" t="s">
        <v>902</v>
      </c>
      <c r="E601" s="677" t="s">
        <v>2067</v>
      </c>
      <c r="F601" s="678"/>
      <c r="G601" s="679" t="s">
        <v>903</v>
      </c>
      <c r="H601" s="1757" t="s">
        <v>2068</v>
      </c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2017-10-05T06:52:23Z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