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<sst xmlns="http://schemas.openxmlformats.org/spreadsheetml/2006/main" count="2852" uniqueCount="2070">
  <si>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</si>
  <si>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</si>
  <si>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</si>
  <si>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</si>
  <si>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</si>
  <si>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</si>
  <si>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</si>
  <si>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</si>
  <si>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</si>
  <si>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</si>
  <si>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</si>
  <si>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</si>
  <si>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</si>
  <si>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</si>
  <si>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</si>
  <si>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</si>
  <si>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</si>
  <si>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</si>
  <si>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</si>
  <si>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</si>
  <si>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</si>
  <si>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</si>
  <si>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</si>
  <si>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</si>
  <si>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</si>
  <si>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</si>
  <si>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</si>
  <si>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</si>
  <si>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</si>
  <si>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</si>
  <si>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</si>
  <si>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</si>
  <si>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</si>
  <si>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</si>
  <si>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</si>
  <si>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</si>
  <si>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</si>
  <si>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</si>
  <si>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</si>
  <si>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</si>
  <si>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</si>
  <si>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</si>
  <si>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</si>
  <si>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</si>
  <si>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</si>
  <si>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</si>
  <si>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</si>
  <si>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</si>
  <si>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</si>
  <si>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</si>
  <si>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</si>
  <si>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</si>
  <si>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</si>
  <si>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</si>
  <si>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</si>
  <si>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</si>
  <si>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</si>
  <si>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</si>
  <si>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</si>
  <si>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</si>
  <si>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</si>
  <si>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</si>
  <si>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</si>
  <si>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</si>
  <si>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</si>
  <si>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</si>
  <si>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</si>
  <si>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</si>
  <si>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</si>
  <si>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</si>
  <si>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</si>
  <si>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</si>
  <si>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</si>
  <si>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</si>
  <si>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</si>
  <si>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</si>
  <si>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</si>
  <si>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</si>
  <si>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</si>
  <si>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</si>
  <si>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</si>
  <si>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</si>
  <si>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</si>
  <si>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</si>
  <si>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</si>
  <si>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</si>
  <si>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</si>
  <si>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</si>
  <si>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</si>
  <si>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</si>
  <si>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</si>
  <si>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</si>
  <si>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</si>
  <si>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</si>
  <si>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</si>
  <si>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</si>
  <si>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</si>
  <si>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</si>
  <si>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</si>
  <si>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</si>
  <si>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</si>
  <si>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</si>
  <si>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</si>
  <si>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</si>
  <si>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</si>
  <si>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</si>
  <si>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</si>
  <si>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</si>
  <si>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</si>
  <si>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</si>
  <si>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</si>
  <si>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</si>
  <si>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</si>
  <si>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</si>
  <si>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</si>
  <si>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</si>
  <si>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</si>
  <si>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</si>
  <si>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</si>
  <si>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</si>
  <si>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</si>
  <si>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</si>
  <si>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</si>
  <si>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</si>
  <si>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</si>
  <si>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</si>
  <si>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</si>
  <si>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</si>
  <si>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</si>
  <si>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</si>
  <si>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</si>
  <si>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</si>
  <si>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</si>
  <si>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</si>
  <si>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</si>
  <si>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</si>
  <si>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</si>
  <si>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</si>
  <si>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</si>
  <si>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</si>
  <si>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</si>
  <si>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</si>
  <si>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</si>
  <si>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</si>
  <si>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</si>
  <si>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</si>
  <si>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</si>
  <si>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</si>
  <si>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</si>
  <si>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</si>
  <si>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</si>
  <si>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</si>
  <si>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</si>
  <si>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</si>
  <si>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</si>
  <si>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</si>
  <si>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</si>
  <si>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</si>
  <si>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</si>
  <si>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</si>
  <si>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</si>
  <si>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</si>
  <si>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</si>
  <si>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</si>
  <si>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</si>
  <si>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</si>
  <si>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</si>
  <si>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</si>
  <si>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</si>
  <si>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</si>
  <si>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</si>
  <si>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</si>
  <si>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</si>
  <si>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</si>
  <si>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</si>
  <si>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</si>
  <si>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</si>
  <si>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</si>
  <si>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</si>
  <si>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</si>
  <si>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</si>
  <si>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</si>
  <si>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</si>
  <si>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</si>
  <si>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</si>
  <si>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</si>
  <si>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</si>
  <si>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</si>
  <si>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</si>
  <si>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</si>
  <si>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</si>
  <si>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</si>
  <si>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</si>
  <si>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</si>
  <si>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</si>
  <si>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</si>
  <si>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</si>
  <si>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</si>
  <si>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</si>
  <si>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</si>
  <si>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</si>
  <si>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</si>
  <si>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</si>
  <si>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</si>
  <si>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</si>
  <si>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</si>
  <si>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</si>
  <si>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</si>
  <si>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</si>
  <si>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</si>
  <si>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</si>
  <si>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</si>
  <si>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</si>
  <si>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</si>
  <si>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</si>
  <si>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</si>
  <si>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</si>
  <si>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</si>
  <si>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</si>
  <si>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</si>
  <si>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</si>
  <si>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</si>
  <si>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</si>
  <si>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</si>
  <si>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</si>
  <si>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</si>
  <si>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</si>
  <si>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</si>
  <si>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</si>
  <si>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</si>
  <si>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</si>
  <si>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</si>
  <si>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</si>
  <si>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</si>
  <si>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</si>
  <si>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</si>
  <si>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</si>
  <si>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</si>
  <si>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</si>
  <si>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</si>
  <si>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</si>
  <si>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</si>
  <si>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</si>
  <si>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</si>
  <si>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</si>
  <si>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</si>
  <si>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</si>
  <si>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</si>
  <si>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</si>
  <si>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</si>
  <si>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</si>
  <si>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</si>
  <si>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</si>
  <si>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</si>
  <si>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</si>
  <si>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</si>
  <si>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</si>
  <si>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</si>
  <si>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</si>
  <si>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</si>
  <si>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</si>
  <si>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</si>
  <si>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</si>
  <si>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</si>
  <si>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</si>
  <si>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</si>
  <si>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</si>
  <si>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</si>
  <si>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</si>
  <si>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</si>
  <si>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</si>
  <si>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</si>
  <si>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</si>
  <si>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</si>
  <si>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</si>
  <si>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</si>
  <si>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</si>
  <si>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</si>
  <si>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</si>
  <si>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</si>
  <si>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</si>
  <si>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</si>
  <si>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</si>
  <si>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</si>
  <si>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</si>
  <si>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</si>
  <si>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</si>
  <si>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</si>
  <si>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</si>
  <si>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</si>
  <si>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</si>
  <si>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</si>
  <si>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</si>
  <si>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</si>
  <si>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</si>
  <si>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</si>
  <si>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</si>
  <si>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</si>
  <si>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</si>
  <si>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</si>
  <si>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</si>
  <si>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</si>
  <si>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</si>
  <si>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</si>
  <si>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</si>
  <si>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</si>
  <si>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</si>
  <si>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</si>
  <si>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</si>
  <si>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</si>
  <si>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</si>
  <si>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</si>
  <si>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</si>
  <si>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</si>
  <si>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</si>
  <si>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</si>
  <si>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</si>
  <si>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</si>
  <si>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</si>
  <si>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</si>
  <si>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</si>
  <si>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</si>
  <si>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</si>
  <si>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</si>
  <si>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</si>
  <si>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</si>
  <si>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</si>
  <si>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</si>
  <si>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</si>
  <si>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</si>
  <si>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</si>
  <si>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</si>
  <si>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</si>
  <si>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</si>
  <si>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</si>
  <si>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</si>
  <si>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</si>
  <si>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</si>
  <si>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</si>
  <si>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</si>
  <si>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</si>
  <si>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</si>
  <si>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</si>
  <si>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</si>
  <si>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</si>
  <si>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</si>
  <si>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</si>
  <si>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</si>
  <si>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</si>
  <si>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</si>
  <si>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</si>
  <si>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</si>
  <si>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</si>
  <si>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</si>
  <si>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</si>
  <si>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</si>
  <si>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</si>
  <si>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</si>
  <si>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</si>
  <si>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</si>
  <si>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</si>
  <si>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</si>
  <si>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</si>
  <si>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</si>
  <si>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</si>
  <si>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</si>
  <si>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</si>
  <si>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</si>
  <si>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</si>
  <si>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</si>
  <si>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</si>
  <si>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</si>
  <si>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</si>
  <si>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</si>
  <si>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</si>
  <si>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</si>
  <si>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</si>
  <si>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</si>
  <si>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</si>
  <si>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</si>
  <si>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</si>
  <si>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</si>
  <si>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</si>
  <si>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</si>
  <si>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</si>
  <si>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</si>
  <si>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</si>
  <si>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</si>
  <si>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</si>
  <si>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</si>
  <si>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</si>
  <si>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</si>
  <si>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</si>
  <si>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</si>
  <si>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</si>
  <si>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</si>
  <si>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</si>
  <si>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</si>
  <si>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</si>
  <si>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</si>
  <si>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</si>
  <si>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</si>
  <si>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</si>
  <si>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</si>
  <si>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</si>
  <si>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</si>
  <si>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</si>
  <si>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</si>
  <si>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</si>
  <si>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</si>
  <si>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</si>
  <si>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</si>
  <si>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</si>
  <si>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</si>
  <si>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</si>
  <si>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</si>
  <si>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</si>
  <si>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</si>
  <si>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</si>
  <si>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</si>
  <si>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</si>
  <si>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</si>
  <si>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</si>
  <si>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</si>
  <si>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</si>
  <si>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</si>
  <si>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</si>
  <si>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</si>
  <si>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</si>
  <si>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</si>
  <si>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</si>
  <si>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</si>
  <si>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</si>
  <si>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</si>
  <si>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</si>
  <si>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</si>
  <si>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</si>
  <si>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</si>
  <si>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</si>
  <si>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</si>
  <si>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</si>
  <si>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</si>
  <si>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</si>
  <si>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</si>
  <si>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</si>
  <si>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</si>
  <si>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</si>
  <si>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</si>
  <si>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</si>
  <si>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</si>
  <si>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</si>
  <si>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</si>
  <si>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</si>
  <si>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</si>
  <si>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</si>
  <si>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</si>
  <si>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</si>
  <si>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</si>
  <si>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</si>
  <si>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</si>
  <si>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</si>
  <si>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</si>
  <si>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</si>
  <si>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</si>
  <si>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</si>
  <si>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</si>
  <si>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</si>
  <si>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</si>
  <si>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</si>
  <si>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</si>
  <si>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</si>
  <si>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</si>
  <si>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</si>
  <si>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</si>
  <si>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</si>
  <si>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</si>
  <si>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</si>
  <si>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</si>
  <si>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</si>
  <si>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</si>
  <si>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</si>
  <si>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</si>
  <si>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</si>
  <si>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</si>
  <si>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</si>
  <si>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</si>
  <si>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</si>
  <si>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</si>
  <si>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</si>
  <si>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</si>
  <si>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</si>
  <si>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</si>
  <si>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</si>
  <si>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</si>
  <si>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</si>
  <si>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</si>
  <si>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</si>
  <si>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</si>
  <si>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</si>
  <si>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</si>
  <si>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</si>
  <si>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</si>
  <si>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</si>
  <si>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</si>
  <si>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</si>
  <si>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</si>
  <si>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</si>
  <si>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</si>
  <si>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</si>
  <si>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</si>
  <si>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</si>
  <si>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</si>
  <si>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</si>
  <si>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</si>
  <si>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</si>
  <si>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</si>
  <si>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</si>
  <si>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</si>
  <si>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</si>
  <si>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</si>
  <si>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</si>
  <si>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</si>
  <si>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</si>
  <si>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</si>
  <si>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</si>
  <si>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</si>
  <si>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</si>
  <si>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</si>
  <si>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</si>
  <si>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</si>
  <si>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</si>
  <si>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</si>
  <si>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</si>
  <si>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</si>
  <si>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</si>
  <si>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</si>
  <si>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</si>
  <si>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</si>
  <si>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</si>
  <si>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</si>
  <si>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</si>
  <si>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</si>
  <si>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</si>
  <si>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</si>
  <si>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</si>
  <si>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</si>
  <si>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</si>
  <si>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</si>
  <si>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</si>
  <si>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</si>
  <si>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</si>
  <si>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</si>
  <si>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</si>
  <si>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</si>
  <si>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</si>
  <si>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</si>
  <si>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</si>
  <si>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</si>
  <si>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</si>
  <si>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</si>
  <si>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</si>
  <si>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</si>
  <si>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</si>
  <si>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</si>
  <si>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</si>
  <si>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</si>
  <si>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</si>
  <si>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</si>
  <si>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</si>
  <si>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</si>
  <si>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</si>
  <si>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</si>
  <si>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</si>
  <si>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</si>
  <si>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</si>
  <si>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</si>
  <si>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</si>
  <si>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</si>
  <si>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</si>
  <si>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</si>
  <si>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</si>
  <si>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</si>
  <si>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</si>
  <si>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</si>
  <si>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</si>
  <si>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</si>
  <si>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</si>
  <si>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</si>
  <si>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</si>
  <si>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</si>
  <si>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</si>
  <si>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</si>
  <si>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</si>
  <si>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</si>
  <si>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</si>
  <si>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</si>
  <si>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</si>
  <si>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</si>
  <si>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</si>
  <si>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</si>
  <si>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</si>
  <si>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</si>
  <si>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</si>
  <si>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</si>
  <si>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</si>
  <si>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</si>
  <si>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</si>
  <si>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</si>
  <si>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</si>
  <si>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</si>
  <si>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</si>
  <si>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</si>
  <si>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</si>
  <si>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</si>
  <si>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</si>
  <si>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</si>
  <si>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</si>
  <si>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</si>
  <si>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</si>
  <si>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</si>
  <si>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</si>
  <si>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</si>
  <si>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</si>
  <si>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</si>
  <si>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</si>
  <si>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</si>
  <si>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</si>
  <si>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</si>
  <si>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</si>
  <si>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</si>
  <si>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</si>
  <si>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</si>
  <si>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</si>
  <si>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</si>
  <si>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</si>
  <si>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</si>
  <si>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</si>
  <si>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</si>
  <si>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</si>
  <si>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</si>
  <si>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</si>
  <si>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</si>
  <si>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</si>
  <si>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</si>
  <si>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</si>
  <si>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</si>
  <si>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</si>
  <si>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</si>
  <si>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</si>
  <si>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</si>
  <si>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</si>
  <si>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</si>
  <si>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</si>
  <si>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</si>
  <si>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</si>
  <si>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</si>
  <si>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</si>
  <si>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</si>
  <si>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</si>
  <si>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</si>
  <si>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</si>
  <si>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</si>
  <si>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</si>
  <si>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</si>
  <si>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</si>
  <si>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</si>
  <si>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</si>
  <si>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</si>
  <si>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</si>
  <si>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</si>
  <si>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</si>
  <si>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</si>
  <si>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</si>
  <si>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</si>
  <si>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</si>
  <si>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</si>
  <si>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</si>
  <si>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</si>
  <si>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</si>
  <si>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</si>
  <si>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</si>
  <si>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</si>
  <si>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</si>
  <si>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</si>
  <si>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</si>
  <si>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</si>
  <si>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</si>
  <si>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</si>
  <si>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</si>
  <si>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</si>
  <si>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</si>
  <si>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</si>
  <si>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</si>
  <si>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</si>
  <si>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</si>
  <si>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</si>
  <si>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</si>
  <si>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</si>
  <si>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</si>
  <si>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</si>
  <si>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</si>
  <si>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</si>
  <si>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</si>
  <si>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</si>
  <si>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</si>
  <si>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</si>
  <si>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</si>
  <si>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</si>
  <si>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</si>
  <si>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</si>
  <si>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</si>
  <si>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</si>
  <si>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</si>
  <si>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</si>
  <si>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</si>
  <si>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</si>
  <si>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</si>
  <si>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</si>
  <si>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</si>
  <si>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</si>
  <si>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</si>
  <si>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</si>
  <si>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</si>
  <si>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</si>
  <si>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</si>
  <si>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</si>
  <si>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</si>
  <si>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</si>
  <si>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</si>
  <si>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</si>
  <si>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</si>
  <si>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</si>
  <si>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</si>
  <si>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</si>
  <si>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</si>
  <si>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</si>
  <si>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</si>
  <si>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</si>
  <si>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</si>
  <si>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</si>
  <si>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</si>
  <si>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</si>
  <si>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</si>
  <si>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</si>
  <si>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</si>
  <si>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</si>
  <si>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</si>
  <si>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</si>
  <si>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</si>
  <si>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</si>
  <si>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</si>
  <si>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</si>
  <si>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</si>
  <si>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</si>
  <si>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</si>
  <si>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</si>
  <si>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</si>
  <si>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</si>
  <si>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</si>
  <si>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</si>
  <si>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</si>
  <si>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</si>
  <si>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</si>
  <si>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</si>
  <si>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</si>
  <si>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</si>
  <si>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</si>
  <si>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</si>
  <si>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</si>
  <si>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</si>
  <si>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</si>
  <si>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</si>
  <si>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</si>
  <si>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</si>
  <si>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</si>
  <si>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</si>
  <si>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</si>
  <si>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</si>
  <si>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</si>
  <si>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</si>
  <si>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</si>
  <si>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</si>
  <si>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</si>
  <si>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</si>
  <si>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</si>
  <si>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</si>
  <si>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</si>
  <si>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</si>
  <si>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</si>
  <si>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</si>
  <si>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</si>
  <si>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</si>
  <si>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</si>
  <si>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</si>
  <si>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</si>
  <si>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</si>
  <si>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</si>
  <si>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</si>
  <si>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</si>
  <si>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</si>
  <si>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</si>
  <si>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</si>
  <si>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</si>
  <si>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</si>
  <si>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</si>
  <si>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</si>
  <si>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</si>
  <si>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</si>
  <si>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</si>
  <si>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</si>
  <si>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</si>
  <si>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</si>
  <si>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</si>
  <si>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</si>
  <si>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</si>
  <si>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</si>
  <si>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</si>
  <si>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</si>
  <si>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</si>
  <si>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</si>
  <si>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</si>
  <si>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</si>
  <si>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</si>
  <si>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</si>
  <si>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</si>
  <si>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</si>
  <si>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</si>
  <si>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</si>
  <si>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</si>
  <si>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</si>
  <si>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</si>
  <si>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</si>
  <si>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</si>
  <si>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</si>
  <si>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</si>
  <si>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</si>
  <si>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</si>
  <si>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</si>
  <si>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</si>
  <si>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</si>
  <si>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</si>
  <si>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</si>
  <si>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</si>
  <si>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</si>
  <si>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</si>
  <si>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</si>
  <si>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</si>
  <si>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</si>
  <si>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</si>
  <si>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</si>
  <si>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</si>
  <si>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</si>
  <si>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</si>
  <si>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</si>
  <si>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</si>
  <si>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</si>
  <si>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</si>
  <si>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</si>
  <si>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</si>
  <si>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</si>
  <si>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</si>
  <si>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</si>
  <si>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</si>
  <si>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</si>
  <si>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</si>
  <si>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</si>
  <si>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</si>
  <si>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</si>
  <si>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</si>
  <si>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</si>
  <si>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</si>
  <si>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</si>
  <si>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</si>
  <si>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</si>
  <si>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</si>
  <si>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</si>
  <si>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</si>
  <si>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</si>
  <si>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</si>
  <si>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</si>
  <si>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</si>
  <si>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</si>
  <si>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</si>
  <si>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</si>
  <si>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</si>
  <si>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</si>
  <si>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</si>
  <si>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</si>
  <si>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</si>
  <si>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</si>
  <si>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</si>
  <si>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</si>
  <si>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</si>
  <si>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</si>
  <si>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</si>
  <si>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</si>
  <si>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</si>
  <si>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</si>
  <si>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</si>
  <si>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</si>
  <si>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</si>
  <si>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</si>
  <si>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</si>
  <si>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</si>
  <si>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</si>
  <si>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</si>
  <si>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</si>
  <si>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</si>
  <si>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</si>
  <si>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</si>
  <si>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</si>
  <si>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</si>
  <si>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</si>
  <si>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</si>
  <si>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</si>
  <si>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</si>
  <si>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</si>
  <si>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</si>
  <si>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</si>
  <si>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</si>
  <si>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</si>
  <si>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</si>
  <si>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</si>
  <si>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</si>
  <si>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</si>
  <si>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</si>
  <si>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</si>
  <si>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</si>
  <si>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</si>
  <si>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</si>
  <si>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</si>
  <si>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</si>
  <si>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</si>
  <si>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</si>
  <si>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</si>
  <si>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</si>
  <si>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</si>
  <si>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</si>
  <si>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</si>
  <si>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</si>
  <si>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</si>
  <si>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</si>
  <si>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</si>
  <si>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</si>
  <si>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</si>
  <si>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</si>
  <si>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</si>
  <si>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</si>
  <si>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</si>
  <si>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</si>
  <si>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</si>
  <si>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</si>
  <si>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</si>
  <si>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</si>
  <si>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</si>
  <si>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</si>
  <si>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</si>
  <si>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</si>
  <si>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</si>
  <si>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</si>
  <si>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</si>
  <si>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</si>
  <si>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</si>
  <si>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</si>
  <si>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</si>
  <si>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</si>
  <si>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</si>
  <si>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</si>
  <si>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</si>
  <si>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</si>
  <si>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</si>
  <si>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</si>
  <si>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</si>
  <si>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</si>
  <si>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</si>
  <si>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</si>
  <si>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</si>
  <si>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</si>
  <si>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</si>
  <si>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</si>
  <si>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</si>
  <si>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</si>
  <si>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</si>
  <si>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</si>
  <si>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</si>
  <si>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</si>
  <si>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</si>
  <si>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</si>
  <si>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</si>
  <si>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</si>
  <si>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</si>
  <si>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</si>
  <si>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</si>
  <si>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</si>
  <si>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</si>
  <si>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</si>
  <si>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</si>
  <si>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</si>
  <si>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</si>
  <si>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</si>
  <si>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</si>
  <si>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</si>
  <si>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</si>
  <si>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</si>
  <si>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</si>
  <si>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</si>
  <si>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</si>
  <si>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</si>
  <si>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</si>
  <si>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</si>
  <si>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</si>
  <si>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</si>
  <si>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</si>
  <si>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</si>
  <si>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</si>
  <si>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</si>
  <si>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</si>
  <si>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</si>
  <si>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</si>
  <si>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</si>
  <si>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</si>
  <si>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</si>
  <si>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</si>
  <si>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</si>
  <si>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</si>
  <si>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</si>
  <si>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</si>
  <si>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</si>
  <si>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</si>
  <si>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</si>
  <si>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</si>
  <si>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</si>
  <si>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</si>
  <si>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</si>
  <si>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</si>
  <si>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</si>
  <si>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</si>
  <si>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</si>
  <si>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</si>
  <si>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</si>
  <si>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</si>
  <si>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</si>
  <si>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</si>
  <si>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</si>
  <si>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</si>
  <si>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</si>
  <si>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</si>
  <si>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</si>
  <si>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</si>
  <si>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</si>
  <si>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</si>
  <si>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</si>
  <si>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</si>
  <si>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</si>
  <si>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</si>
  <si>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</si>
  <si>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</si>
  <si>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</si>
  <si>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</si>
  <si>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</si>
  <si>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</si>
  <si>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</si>
  <si>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</si>
  <si>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</si>
  <si>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</si>
  <si>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</si>
  <si>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</si>
  <si>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</si>
  <si>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</si>
  <si>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</si>
  <si>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</si>
  <si>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</si>
  <si>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</si>
  <si>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</si>
  <si>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</si>
  <si>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</si>
  <si>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</si>
  <si>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</si>
  <si>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</si>
  <si>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</si>
  <si>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</si>
  <si>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</si>
  <si>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</si>
  <si>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</si>
  <si>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</si>
  <si>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</si>
  <si>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</si>
  <si>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</si>
  <si>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</si>
  <si>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</si>
  <si>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</si>
  <si>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</si>
  <si>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</si>
  <si>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</si>
  <si>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</si>
  <si>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</si>
  <si>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</si>
  <si>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</si>
  <si>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</si>
  <si>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</si>
  <si>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</si>
  <si>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</si>
  <si>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</si>
  <si>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</si>
  <si>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</si>
  <si>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</si>
  <si>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</si>
  <si>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</si>
  <si>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</si>
  <si>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</si>
  <si>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</si>
  <si>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</si>
  <si>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</si>
  <si>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</si>
  <si>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</si>
  <si>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</si>
  <si>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</si>
  <si>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</si>
  <si>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</si>
  <si>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</si>
  <si>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</si>
  <si>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</si>
  <si>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</si>
  <si>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</si>
  <si>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</si>
  <si>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</si>
  <si>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</si>
  <si>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</si>
  <si>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</si>
  <si>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</si>
  <si>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</si>
  <si>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</si>
  <si>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</si>
  <si>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</si>
  <si>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</si>
  <si>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</si>
  <si>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</si>
  <si>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</si>
  <si>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</si>
  <si>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</si>
  <si>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</si>
  <si>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</si>
  <si>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</si>
  <si>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</si>
  <si>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</si>
  <si>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</si>
  <si>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</si>
  <si>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</si>
  <si>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</si>
  <si>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</si>
  <si>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</si>
  <si>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</si>
  <si>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</si>
  <si>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</si>
  <si>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</si>
  <si>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</si>
  <si>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</si>
  <si>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</si>
  <si>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</si>
  <si>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</si>
  <si>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</si>
  <si>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</si>
  <si>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</si>
  <si>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</si>
  <si>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</si>
  <si>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</si>
  <si>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</si>
  <si>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</si>
  <si>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</si>
  <si>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</si>
  <si>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</si>
  <si>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</si>
  <si>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</si>
  <si>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</si>
  <si>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</si>
  <si>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</si>
  <si>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</si>
  <si>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</si>
  <si>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</si>
  <si>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</si>
  <si>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</si>
  <si>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</si>
  <si>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</si>
  <si>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</si>
  <si>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</si>
  <si>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</si>
  <si>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</si>
  <si>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</si>
  <si>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</si>
  <si>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</si>
  <si>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</si>
  <si>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</si>
  <si>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</si>
  <si>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</si>
  <si>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</si>
  <si>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</si>
  <si>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</si>
  <si>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</si>
  <si>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</si>
  <si>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</si>
  <si>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</si>
  <si>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</si>
  <si>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</si>
  <si>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</si>
  <si>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</si>
  <si>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</si>
  <si>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</si>
  <si>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</si>
  <si>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</si>
  <si>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</si>
  <si>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</si>
  <si>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</si>
  <si>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</si>
  <si>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</si>
  <si>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</si>
  <si>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</si>
  <si>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</si>
  <si>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</si>
  <si>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</si>
  <si>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</si>
  <si>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</si>
  <si>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</si>
  <si>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</si>
  <si>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</si>
  <si>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</si>
  <si>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</si>
  <si>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</si>
  <si>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</si>
  <si>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</si>
  <si>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</si>
  <si>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</si>
  <si>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</si>
  <si>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</si>
  <si>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</si>
  <si>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</si>
  <si>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</si>
  <si>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</si>
  <si>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</si>
  <si>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</si>
  <si>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</si>
  <si>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</si>
  <si>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</si>
  <si>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</si>
  <si>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</si>
  <si>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</si>
  <si>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</si>
  <si>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</si>
  <si>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</si>
  <si>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</si>
  <si>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</si>
  <si>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</si>
  <si>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</si>
  <si>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</si>
  <si>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</si>
  <si>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</si>
  <si>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</si>
  <si>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</si>
  <si>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</si>
  <si>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</si>
  <si>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</si>
  <si>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</si>
  <si>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</si>
  <si>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</si>
  <si>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</si>
  <si>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</si>
  <si>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</si>
  <si>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</si>
  <si>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</si>
  <si>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</si>
  <si>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</si>
  <si>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</si>
  <si>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</si>
  <si>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</si>
  <si>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</si>
  <si>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</si>
  <si>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</si>
  <si>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</si>
  <si>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</si>
  <si>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</si>
  <si>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</si>
  <si>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</si>
  <si>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</si>
  <si>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</si>
  <si>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</si>
  <si>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</si>
  <si>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</si>
  <si>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</si>
  <si>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</si>
  <si>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</si>
  <si>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</si>
  <si>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</si>
  <si>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</si>
  <si>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</si>
  <si>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</si>
  <si>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</si>
  <si>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</si>
  <si>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</si>
  <si>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</si>
  <si>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</si>
  <si>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</si>
  <si>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</si>
  <si>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</si>
  <si>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</si>
  <si>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</si>
  <si>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</si>
  <si>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</si>
  <si>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</si>
  <si>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</si>
  <si>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</si>
  <si>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</si>
  <si>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</si>
  <si>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</si>
  <si>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</si>
  <si>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</si>
  <si>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</si>
  <si>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</si>
  <si>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</si>
  <si>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</si>
  <si>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</si>
  <si>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</si>
  <si>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</si>
  <si>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</si>
  <si>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</si>
  <si>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</si>
  <si>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</si>
  <si>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</si>
  <si>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</si>
  <si>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</si>
  <si>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</si>
  <si>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</si>
  <si>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</si>
  <si>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</si>
  <si>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</si>
  <si>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</si>
  <si>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</si>
  <si>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</si>
  <si>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</si>
  <si>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</si>
  <si>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</si>
  <si>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</si>
  <si>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</si>
  <si>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</si>
  <si>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</si>
  <si>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</si>
  <si>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</si>
  <si>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</si>
  <si>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</si>
  <si>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</si>
  <si>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</si>
  <si>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</si>
  <si>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</si>
  <si>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</si>
  <si>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</si>
  <si>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</si>
  <si>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</si>
  <si>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</si>
  <si>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</si>
  <si>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</si>
  <si>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</si>
  <si>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</si>
  <si>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</si>
  <si>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</si>
  <si>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</si>
  <si>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</si>
  <si>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</si>
  <si>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</si>
  <si>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</si>
  <si>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</si>
  <si>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</si>
  <si>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</si>
  <si>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</si>
  <si>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</si>
  <si>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</si>
  <si>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</si>
  <si>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</si>
  <si>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</si>
  <si>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</si>
  <si>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</si>
  <si>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</si>
  <si>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</si>
  <si>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</si>
  <si>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</si>
  <si>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</si>
  <si>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</si>
  <si>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</si>
  <si>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</si>
  <si>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</si>
  <si>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</si>
  <si>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</si>
  <si>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</si>
  <si>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</si>
  <si>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</si>
  <si>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</si>
  <si>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</si>
  <si>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</si>
  <si>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</si>
  <si>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</si>
  <si>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</si>
  <si>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</si>
  <si>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</si>
  <si>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</si>
  <si>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</si>
  <si>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</si>
  <si>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</si>
  <si>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</si>
  <si>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</si>
  <si>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</si>
  <si>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</si>
  <si>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</si>
  <si>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</si>
  <si>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</si>
  <si>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</si>
  <si>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</si>
  <si>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</si>
  <si>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</si>
  <si>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</si>
  <si>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</si>
  <si>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</si>
  <si>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</si>
  <si>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</si>
  <si>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</si>
  <si>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</si>
  <si>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</si>
  <si>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</si>
  <si>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</si>
  <si>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</si>
  <si>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</si>
  <si>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</si>
  <si>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</si>
  <si>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</si>
  <si>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</si>
  <si>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</si>
  <si>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</si>
  <si>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</si>
  <si>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</si>
  <si>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</si>
  <si>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</si>
  <si>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</si>
  <si>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</si>
  <si>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</si>
  <si>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</si>
  <si>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</si>
  <si>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</si>
  <si>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</si>
  <si>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</si>
  <si>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</si>
  <si>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</si>
  <si>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</si>
  <si>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</si>
  <si>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</si>
  <si>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</si>
  <si>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</si>
  <si>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</si>
  <si>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</si>
  <si>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</si>
  <si>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</si>
  <si>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</si>
  <si>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</si>
  <si>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</si>
  <si>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</si>
  <si>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</si>
  <si>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</si>
  <si>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</si>
  <si>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</si>
  <si>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</si>
  <si>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</si>
  <si>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</si>
  <si>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</si>
  <si>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</si>
  <si>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</si>
  <si>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</si>
  <si>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</si>
  <si>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</si>
  <si>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</si>
  <si>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</si>
  <si>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</si>
  <si>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</si>
  <si>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</si>
  <si>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</si>
  <si>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</si>
  <si>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</si>
  <si>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</si>
  <si>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</si>
  <si>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</si>
  <si>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</si>
  <si>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</si>
  <si>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</si>
  <si>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</si>
  <si>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</si>
  <si>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</si>
  <si>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</si>
  <si>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</si>
  <si>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</si>
  <si>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</si>
  <si>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</si>
  <si>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</si>
  <si>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</si>
  <si>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</si>
  <si>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</si>
  <si>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</si>
  <si>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</si>
  <si>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</si>
  <si>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</si>
  <si>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</si>
  <si>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</si>
  <si>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</si>
  <si>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</si>
  <si>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</si>
  <si>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</si>
  <si>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</si>
  <si>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</si>
  <si>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</si>
  <si>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</si>
  <si>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</si>
  <si>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</si>
  <si>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</si>
  <si>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</si>
  <si>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</si>
  <si>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</si>
  <si>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</si>
  <si>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</si>
  <si>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</si>
  <si>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</si>
  <si>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</si>
  <si>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</si>
  <si>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</si>
  <si>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</si>
  <si>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</si>
  <si>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</si>
  <si>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</si>
  <si>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</si>
  <si>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</si>
  <si>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</si>
  <si>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</si>
  <si>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</si>
  <si>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</si>
  <si>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</si>
  <si>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</si>
  <si>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</si>
  <si>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</si>
  <si>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</si>
  <si>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</si>
  <si>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</si>
  <si>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</si>
  <si>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</si>
  <si>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</si>
  <si>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</si>
  <si>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</si>
  <si>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</si>
  <si>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</si>
  <si>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</si>
  <si>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</si>
  <si>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</si>
  <si>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</si>
  <si>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</si>
  <si>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</si>
  <si>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</si>
  <si>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</si>
  <si>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</si>
  <si>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</si>
  <si>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</si>
  <si>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</si>
  <si>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</si>
  <si>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</si>
  <si>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</si>
  <si>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</si>
  <si>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</si>
  <si>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</si>
  <si>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</si>
  <si>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</si>
  <si>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</si>
  <si>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</si>
  <si>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</si>
  <si>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</si>
  <si>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</si>
  <si>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</si>
  <si>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</si>
  <si>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</si>
  <si>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</si>
  <si>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</si>
  <si>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</si>
  <si>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</si>
  <si>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</si>
  <si>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</si>
  <si>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</si>
  <si>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</si>
  <si>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</si>
  <si>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</si>
  <si>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</si>
  <si>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</si>
  <si>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</si>
  <si>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</si>
  <si>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</si>
  <si>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</si>
  <si>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</si>
  <si>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</si>
  <si>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</si>
  <si>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</si>
  <si>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</si>
  <si>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</si>
  <si>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</si>
  <si>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</si>
  <si>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</si>
  <si>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</si>
  <si>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</si>
  <si>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</si>
  <si>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</si>
  <si>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</si>
  <si>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</si>
  <si>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</si>
  <si>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</si>
  <si>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</si>
  <si>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</si>
  <si>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</si>
  <si>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</si>
  <si>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</si>
  <si>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</si>
  <si>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</si>
  <si>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</si>
  <si>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</si>
  <si>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</si>
  <si>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</si>
  <si>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</si>
  <si>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</si>
  <si>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</si>
  <si>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</si>
  <si>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</si>
  <si>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</si>
  <si>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</si>
  <si>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</si>
  <si>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</si>
  <si>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</si>
  <si>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</si>
  <si>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</si>
  <si>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</si>
  <si>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</si>
  <si>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</si>
  <si>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</si>
  <si>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</si>
  <si>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</si>
  <si>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</si>
  <si>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</si>
  <si>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</si>
  <si>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</si>
  <si>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</si>
  <si>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</si>
  <si>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</si>
  <si>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</si>
  <si>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</si>
  <si>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</si>
  <si>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</si>
  <si>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</si>
  <si>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</si>
  <si>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</si>
  <si>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</si>
  <si>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</si>
  <si>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</si>
  <si>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</si>
  <si>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</si>
  <si>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</si>
  <si>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</si>
  <si>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</si>
  <si>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</si>
  <si>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</si>
  <si>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</si>
  <si>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</si>
  <si>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</si>
  <si>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</si>
  <si>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</si>
  <si>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</si>
  <si>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</si>
  <si>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</si>
  <si>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</si>
  <si>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</si>
  <si>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</si>
  <si>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</si>
  <si>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</si>
  <si>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</si>
  <si>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</si>
  <si>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</si>
  <si>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</si>
  <si>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</si>
  <si>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</si>
  <si>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</si>
  <si>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</si>
  <si>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</si>
  <si>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</si>
  <si>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</si>
  <si>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</si>
  <si>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</si>
  <si>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</si>
  <si>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</si>
  <si>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</si>
  <si>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</si>
  <si>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</si>
  <si>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</si>
  <si>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</si>
  <si>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</si>
  <si>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</si>
  <si>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</si>
  <si>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</si>
  <si>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</si>
  <si>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</si>
  <si>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</si>
  <si>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</si>
  <si>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</si>
  <si>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</si>
  <si>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</si>
  <si>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</si>
  <si>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</si>
  <si>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</si>
  <si>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</si>
  <si>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</si>
  <si>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</si>
  <si>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</si>
  <si>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</si>
  <si>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</si>
  <si>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</si>
  <si>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</si>
  <si>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</si>
  <si>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</si>
  <si>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</si>
  <si>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</si>
  <si>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</si>
  <si>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</si>
  <si>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</si>
  <si>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</si>
  <si>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</si>
  <si>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</si>
  <si>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</si>
  <si>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</si>
  <si>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</si>
  <si>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</si>
  <si>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</si>
  <si>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</si>
  <si>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</si>
  <si>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</si>
  <si>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</si>
  <si>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</si>
  <si>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</si>
  <si>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</si>
  <si>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</si>
  <si>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</si>
  <si>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</si>
  <si>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</si>
  <si>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</si>
  <si>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</si>
  <si>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</si>
  <si>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</si>
  <si>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</si>
  <si>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</si>
  <si>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</si>
  <si>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</si>
  <si>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</si>
  <si>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</si>
  <si>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</si>
  <si>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</si>
  <si>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</si>
  <si>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</si>
  <si>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</si>
  <si>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</si>
  <si>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</si>
  <si>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</si>
  <si>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</si>
  <si>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</si>
  <si>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</si>
  <si>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</si>
  <si>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</si>
  <si>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</si>
  <si>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</si>
  <si>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</si>
  <si>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</si>
  <si>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</si>
  <si>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</si>
  <si>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</si>
  <si>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</si>
  <si>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</si>
  <si>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</si>
  <si>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</si>
  <si>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</si>
  <si>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</si>
  <si>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</si>
  <si>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</si>
  <si>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</si>
  <si>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</si>
  <si>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</si>
  <si>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</si>
  <si>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</si>
  <si>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</si>
  <si>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</si>
  <si>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</si>
  <si>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</si>
  <si>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</si>
  <si>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</si>
  <si>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</si>
  <si>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</si>
  <si>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</si>
  <si>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</si>
  <si>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</si>
  <si>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</si>
  <si>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</si>
  <si>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</si>
  <si>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</si>
  <si>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</si>
  <si>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</si>
  <si>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</si>
  <si>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</si>
  <si>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</si>
  <si>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</si>
  <si>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</si>
  <si>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</si>
  <si>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</si>
  <si>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</si>
  <si>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</si>
  <si>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</si>
  <si>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</si>
  <si>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</si>
  <si>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</si>
  <si>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</si>
  <si>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</si>
  <si>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</si>
  <si>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</si>
  <si>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</si>
  <si>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</si>
  <si>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</si>
  <si>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</si>
  <si>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</si>
  <si>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</si>
  <si>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</si>
  <si>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</si>
  <si>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</si>
  <si>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</si>
  <si>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</si>
  <si>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</si>
  <si>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</si>
  <si>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</si>
  <si>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</si>
  <si>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</si>
  <si>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</si>
  <si>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</si>
  <si>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</si>
  <si>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</si>
  <si>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</si>
  <si>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</si>
  <si>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</si>
  <si>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</si>
  <si>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</si>
  <si>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</si>
  <si>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</si>
  <si>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</si>
  <si>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</si>
  <si>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</si>
  <si>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</si>
  <si>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</si>
  <si>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</si>
  <si>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</si>
  <si>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</si>
  <si>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</si>
  <si>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</si>
  <si>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</si>
  <si>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</si>
  <si>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</si>
  <si>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</si>
  <si>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</si>
  <si>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</si>
  <si>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</si>
  <si>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</si>
  <si>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</si>
  <si>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</si>
  <si>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</si>
  <si>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</si>
  <si>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</si>
  <si>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</si>
  <si>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</si>
  <si>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</si>
  <si>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</si>
  <si>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</si>
  <si>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</si>
  <si>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</si>
  <si>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</si>
  <si>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</si>
  <si>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</si>
  <si>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</si>
  <si>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</si>
  <si>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</si>
  <si>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</si>
  <si>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</si>
  <si>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</si>
  <si>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</si>
  <si>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</si>
  <si>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</si>
  <si>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</si>
  <si>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</si>
  <si>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</si>
  <si>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</si>
  <si>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</si>
  <si>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</si>
  <si>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</si>
  <si>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</si>
  <si>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</si>
  <si>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</si>
  <si>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</si>
  <si>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</si>
  <si>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</si>
  <si>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</si>
  <si>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</si>
  <si>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</si>
  <si>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</si>
  <si>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</si>
  <si>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</si>
  <si>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</si>
  <si>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</si>
  <si>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</si>
  <si>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</si>
  <si>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</si>
  <si>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</si>
  <si>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</si>
  <si>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</si>
  <si>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</si>
  <si>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</si>
  <si>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</si>
  <si>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</si>
  <si>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</si>
  <si>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</si>
  <si>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</si>
  <si>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</si>
  <si>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</si>
  <si>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</si>
  <si>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</si>
  <si>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</si>
  <si>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</si>
  <si>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</si>
  <si>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</si>
  <si>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</si>
  <si>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</si>
  <si>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</si>
  <si>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</si>
  <si>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</si>
  <si>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</si>
  <si>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</si>
  <si>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</si>
  <si>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</si>
  <si>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</si>
  <si>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</si>
  <si>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</si>
  <si>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</si>
  <si>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</si>
  <si>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</si>
  <si>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</si>
  <si>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</si>
  <si>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</si>
  <si>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</si>
  <si>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</si>
  <si>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</si>
  <si>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</si>
  <si>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</si>
  <si>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</si>
  <si>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</si>
  <si>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</si>
  <si>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</si>
  <si>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</si>
  <si>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</si>
  <si>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</si>
  <si>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</si>
  <si>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</si>
  <si>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</si>
  <si>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</si>
  <si>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</si>
  <si>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</si>
  <si>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</si>
  <si>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</si>
  <si>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</si>
  <si>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</si>
  <si>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</si>
  <si>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</si>
  <si>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</si>
  <si>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</si>
  <si>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</si>
  <si>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</si>
  <si>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</si>
  <si>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</si>
  <si>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</si>
  <si>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</si>
  <si>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</si>
  <si>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</si>
  <si>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</si>
  <si>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</si>
  <si>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</si>
  <si>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</si>
  <si>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</si>
  <si>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</si>
  <si>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</si>
  <si>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</si>
  <si>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</si>
  <si>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</si>
  <si>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</si>
  <si>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</si>
  <si>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</si>
  <si>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</si>
  <si>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</si>
  <si>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</si>
  <si>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</si>
  <si>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</si>
  <si>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</si>
  <si>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</si>
  <si>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</si>
  <si>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</si>
  <si>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</si>
  <si>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</si>
  <si>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</si>
  <si>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</si>
  <si>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</si>
  <si>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</si>
  <si>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</si>
  <si>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</si>
  <si>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</si>
  <si>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</si>
  <si>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</si>
  <si>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</si>
  <si>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</si>
  <si>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</si>
  <si>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</si>
  <si>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</si>
  <si>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</si>
  <si>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</si>
  <si>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</si>
  <si>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</si>
  <si>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</si>
  <si>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</si>
  <si>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</si>
  <si>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</si>
  <si>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</si>
  <si>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</si>
  <si>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</si>
  <si>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</si>
  <si>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</si>
  <si>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</si>
  <si>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</si>
  <si>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</si>
  <si>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</si>
  <si>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</si>
  <si>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</si>
  <si>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</si>
  <si>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</si>
  <si>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</si>
  <si>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</si>
  <si>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</si>
  <si>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</si>
  <si>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</si>
  <si>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</si>
  <si>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</si>
  <si>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</si>
  <si>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</si>
  <si>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</si>
  <si>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</si>
  <si>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</si>
  <si>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</si>
  <si>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</si>
  <si>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</si>
  <si>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</si>
  <si>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</si>
  <si>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</si>
  <si>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</si>
  <si>
    <t>/К. Инджова-Дечева/</t>
  </si>
  <si>
    <t>/Д. Мирчева/</t>
  </si>
  <si>
    <t>/инж. М. Семов/</t>
  </si>
  <si>
    <t>10.11.2017 г.</t>
  </si>
  <si>
    <t>0678/72962</t>
  </si>
  <si>
    <t>fsd_budget@dryanovo.bg</t>
  </si>
  <si>
    <t>ОБЩИНА ДРЯНОВО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</si>
</sst>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 t="str">
        <f>+OTCHET!B9</f>
        <v>ОБЩИНА ДРЯНОВО</v>
      </c>
      <c r="C2" s="1734"/>
      <c r="D2" s="1735"/>
      <c r="E2" s="1021"/>
      <c r="F2" s="1022">
        <f>+OTCHET!H9</f>
        <v>0</v>
      </c>
      <c r="G2" s="1023" t="str">
        <f>+OTCHET!F12</f>
        <v>5702</v>
      </c>
      <c r="H2" s="1024"/>
      <c r="I2" s="1736">
        <f>+OTCHET!H603</f>
        <v>0</v>
      </c>
      <c r="J2" s="1737"/>
      <c r="K2" s="1015"/>
      <c r="L2" s="1738" t="str">
        <f>OTCHET!H601</f>
        <v>fsd_budget@dryanovo.bg</v>
      </c>
      <c r="M2" s="1739"/>
      <c r="N2" s="1740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43039</v>
      </c>
      <c r="M6" s="1021"/>
      <c r="N6" s="1046" t="s">
        <v>1021</v>
      </c>
      <c r="O6" s="1010"/>
      <c r="P6" s="1047">
        <f>OTCHET!F9</f>
        <v>43039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43039</v>
      </c>
      <c r="H9" s="1021"/>
      <c r="I9" s="1071">
        <f>+L4</f>
        <v>2017</v>
      </c>
      <c r="J9" s="1072">
        <f>+L6</f>
        <v>43039</v>
      </c>
      <c r="K9" s="1073"/>
      <c r="L9" s="1074">
        <f>+L6</f>
        <v>43039</v>
      </c>
      <c r="M9" s="1073"/>
      <c r="N9" s="1075">
        <f>+L6</f>
        <v>43039</v>
      </c>
      <c r="O9" s="1076"/>
      <c r="P9" s="1077">
        <f>+L4</f>
        <v>2017</v>
      </c>
      <c r="Q9" s="1075">
        <f>+L6</f>
        <v>43039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30263</v>
      </c>
      <c r="J50" s="1104">
        <f>+IF(OR($P$2=98,$P$2=42,$P$2=96,$P$2=97),$Q50,0)</f>
        <v>14850</v>
      </c>
      <c r="K50" s="1097"/>
      <c r="L50" s="1104">
        <f>+IF($P$2=33,$Q50,0)</f>
        <v>0</v>
      </c>
      <c r="M50" s="1097"/>
      <c r="N50" s="1134">
        <f>+ROUND(+G50+J50+L50,0)</f>
        <v>14850</v>
      </c>
      <c r="O50" s="1099"/>
      <c r="P50" s="1103">
        <f>+ROUND(OTCHET!E204-SUM(OTCHET!E216:E218)+OTCHET!E271+IF(+OR(OTCHET!$F$12=5500,OTCHET!$F$12=5600),0,+OTCHET!E297),0)</f>
        <v>30263</v>
      </c>
      <c r="Q50" s="1104">
        <f>+ROUND(OTCHET!L204-SUM(OTCHET!L216:L218)+OTCHET!L271+IF(+OR(OTCHET!$F$12=5500,OTCHET!$F$12=5600),0,+OTCHET!L297),0)</f>
        <v>14850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20</v>
      </c>
      <c r="J51" s="1122">
        <f>+IF(OR($P$2=98,$P$2=42,$P$2=96,$P$2=97),$Q51,0)</f>
        <v>15</v>
      </c>
      <c r="K51" s="1097"/>
      <c r="L51" s="1122">
        <f>+IF($P$2=33,$Q51,0)</f>
        <v>0</v>
      </c>
      <c r="M51" s="1097"/>
      <c r="N51" s="1123">
        <f>+ROUND(+G51+J51+L51,0)</f>
        <v>15</v>
      </c>
      <c r="O51" s="1099"/>
      <c r="P51" s="1121">
        <f>+ROUND(+SUM(OTCHET!E216:E218),0)</f>
        <v>20</v>
      </c>
      <c r="Q51" s="1122">
        <f>+ROUND(+SUM(OTCHET!L216:L218),0)</f>
        <v>15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3080</v>
      </c>
      <c r="J53" s="1122">
        <f>+IF(OR($P$2=98,$P$2=42,$P$2=96,$P$2=97),$Q53,0)</f>
        <v>2969</v>
      </c>
      <c r="K53" s="1097"/>
      <c r="L53" s="1122">
        <f>+IF($P$2=33,$Q53,0)</f>
        <v>0</v>
      </c>
      <c r="M53" s="1097"/>
      <c r="N53" s="1123">
        <f>+ROUND(+G53+J53+L53,0)</f>
        <v>2969</v>
      </c>
      <c r="O53" s="1099"/>
      <c r="P53" s="1121">
        <f>+ROUND(OTCHET!E186+OTCHET!E189,0)</f>
        <v>3080</v>
      </c>
      <c r="Q53" s="1122">
        <f>+ROUND(OTCHET!L186+OTCHET!L189,0)</f>
        <v>2969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358</v>
      </c>
      <c r="J54" s="1122">
        <f>+IF(OR($P$2=98,$P$2=42,$P$2=96,$P$2=97),$Q54,0)</f>
        <v>335</v>
      </c>
      <c r="K54" s="1097"/>
      <c r="L54" s="1122">
        <f>+IF($P$2=33,$Q54,0)</f>
        <v>0</v>
      </c>
      <c r="M54" s="1097"/>
      <c r="N54" s="1123">
        <f>+ROUND(+G54+J54+L54,0)</f>
        <v>335</v>
      </c>
      <c r="O54" s="1099"/>
      <c r="P54" s="1121">
        <f>+ROUND(OTCHET!E195+OTCHET!E203,0)</f>
        <v>358</v>
      </c>
      <c r="Q54" s="1122">
        <f>+ROUND(OTCHET!L195+OTCHET!L203,0)</f>
        <v>335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33721</v>
      </c>
      <c r="J55" s="1210">
        <f>+ROUND(+SUM(J50:J54),0)</f>
        <v>18169</v>
      </c>
      <c r="K55" s="1097"/>
      <c r="L55" s="1210">
        <f>+ROUND(+SUM(L50:L54),0)</f>
        <v>0</v>
      </c>
      <c r="M55" s="1097"/>
      <c r="N55" s="1211">
        <f>+ROUND(+SUM(N50:N54),0)</f>
        <v>18169</v>
      </c>
      <c r="O55" s="1099"/>
      <c r="P55" s="1209">
        <f>+ROUND(+SUM(P50:P54),0)</f>
        <v>33721</v>
      </c>
      <c r="Q55" s="1210">
        <f>+ROUND(+SUM(Q50:Q54),0)</f>
        <v>18169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33721</v>
      </c>
      <c r="J76" s="1235">
        <f>+ROUND(J55+J62+J66+J70+J74,0)</f>
        <v>18169</v>
      </c>
      <c r="K76" s="1097"/>
      <c r="L76" s="1235">
        <f>+ROUND(L55+L62+L66+L70+L74,0)</f>
        <v>0</v>
      </c>
      <c r="M76" s="1097"/>
      <c r="N76" s="1236">
        <f>+ROUND(N55+N62+N66+N70+N74,0)</f>
        <v>18169</v>
      </c>
      <c r="O76" s="1099"/>
      <c r="P76" s="1233">
        <f>+ROUND(P55+P62+P66+P70+P74,0)</f>
        <v>33721</v>
      </c>
      <c r="Q76" s="1234">
        <f>+ROUND(Q55+Q62+Q66+Q70+Q74,0)</f>
        <v>18169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48000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48000</v>
      </c>
      <c r="Q78" s="1110">
        <f>+ROUND(OTCHET!L415,0)</f>
        <v>0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-18460</v>
      </c>
      <c r="J79" s="1122">
        <f>+IF(OR($P$2=98,$P$2=42,$P$2=96,$P$2=97),$Q79,0)</f>
        <v>13990</v>
      </c>
      <c r="K79" s="1097"/>
      <c r="L79" s="1122">
        <f>+IF($P$2=33,$Q79,0)</f>
        <v>0</v>
      </c>
      <c r="M79" s="1097"/>
      <c r="N79" s="1123">
        <f>+ROUND(+G79+J79+L79,0)</f>
        <v>13990</v>
      </c>
      <c r="O79" s="1099"/>
      <c r="P79" s="1121">
        <f>+ROUND(OTCHET!E425,0)</f>
        <v>-18460</v>
      </c>
      <c r="Q79" s="1122">
        <f>+ROUND(OTCHET!L425,0)</f>
        <v>13990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29540</v>
      </c>
      <c r="J80" s="1244">
        <f>+ROUND(J78+J79,0)</f>
        <v>13990</v>
      </c>
      <c r="K80" s="1097"/>
      <c r="L80" s="1244">
        <f>+ROUND(L78+L79,0)</f>
        <v>0</v>
      </c>
      <c r="M80" s="1097"/>
      <c r="N80" s="1245">
        <f>+ROUND(N78+N79,0)</f>
        <v>13990</v>
      </c>
      <c r="O80" s="1099"/>
      <c r="P80" s="1243">
        <f>+ROUND(P78+P79,0)</f>
        <v>29540</v>
      </c>
      <c r="Q80" s="1244">
        <f>+ROUND(Q78+Q79,0)</f>
        <v>13990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-4181</v>
      </c>
      <c r="J82" s="1257">
        <f>+ROUND(J47,0)-ROUND(J76,0)+ROUND(J80,0)</f>
        <v>-4179</v>
      </c>
      <c r="K82" s="1097"/>
      <c r="L82" s="1257">
        <f>+ROUND(L47,0)-ROUND(L76,0)+ROUND(L80,0)</f>
        <v>0</v>
      </c>
      <c r="M82" s="1097"/>
      <c r="N82" s="1258">
        <f>+ROUND(N47,0)-ROUND(N76,0)+ROUND(N80,0)</f>
        <v>-4179</v>
      </c>
      <c r="O82" s="1259"/>
      <c r="P82" s="1256">
        <f>+ROUND(P47,0)-ROUND(P76,0)+ROUND(P80,0)</f>
        <v>-4181</v>
      </c>
      <c r="Q82" s="1257">
        <f>+ROUND(Q47,0)-ROUND(Q76,0)+ROUND(Q80,0)</f>
        <v>-4179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4181</v>
      </c>
      <c r="J83" s="1265">
        <f>+ROUND(J100,0)+ROUND(J119,0)+ROUND(J125,0)-ROUND(J130,0)</f>
        <v>4179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4179</v>
      </c>
      <c r="O83" s="1259"/>
      <c r="P83" s="1264">
        <f>+ROUND(P100,0)+ROUND(P119,0)+ROUND(P125,0)-ROUND(P130,0)</f>
        <v>4181</v>
      </c>
      <c r="Q83" s="1265">
        <f>+ROUND(Q100,0)+ROUND(Q119,0)+ROUND(Q125,0)-ROUND(Q130,0)</f>
        <v>4179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4181</v>
      </c>
      <c r="J127" s="1110">
        <f>+IF(OR($P$2=98,$P$2=42,$P$2=96,$P$2=97),$Q127,0)</f>
        <v>4181</v>
      </c>
      <c r="K127" s="1097"/>
      <c r="L127" s="1110">
        <f>+IF($P$2=33,$Q127,0)</f>
        <v>0</v>
      </c>
      <c r="M127" s="1097"/>
      <c r="N127" s="1111">
        <f>+ROUND(+G127+J127+L127,0)</f>
        <v>4181</v>
      </c>
      <c r="O127" s="1099"/>
      <c r="P127" s="1109">
        <f>+ROUND(+SUM(OTCHET!E563:E568)+SUM(OTCHET!E577:E578)+IF(AND(OTCHET!$F$12=9900,+OTCHET!$E$15=0),0,SUM(OTCHET!E583:E584)),0)</f>
        <v>4181</v>
      </c>
      <c r="Q127" s="1110">
        <f>+ROUND(+SUM(OTCHET!L563:L568)+SUM(OTCHET!L577:L578)+IF(AND(OTCHET!$F$12=9900,+OTCHET!$E$15=0),0,SUM(OTCHET!L583:L584)),0)</f>
        <v>4181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</v>
      </c>
      <c r="K129" s="1097"/>
      <c r="L129" s="1122">
        <f>+IF($P$2=33,$Q129,0)</f>
        <v>0</v>
      </c>
      <c r="M129" s="1097"/>
      <c r="N129" s="1123">
        <f>+ROUND(+G129+J129+L129,0)</f>
        <v>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-4181</v>
      </c>
      <c r="J130" s="1297">
        <f>+ROUND(+J129-J127-J128,0)</f>
        <v>-4179</v>
      </c>
      <c r="K130" s="1097"/>
      <c r="L130" s="1297">
        <f>+ROUND(+L129-L127-L128,0)</f>
        <v>0</v>
      </c>
      <c r="M130" s="1097"/>
      <c r="N130" s="1298">
        <f>+ROUND(+N129-N127-N128,0)</f>
        <v>-4179</v>
      </c>
      <c r="O130" s="1099"/>
      <c r="P130" s="1296">
        <f>+ROUND(+P129-P127-P128,0)</f>
        <v>-4181</v>
      </c>
      <c r="Q130" s="1297">
        <f>+ROUND(+Q129-Q127-Q128,0)</f>
        <v>-4179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10.11.2017 г.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43039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33721</v>
      </c>
      <c r="F38" s="848">
        <f>SUM(F39:F53)-F44-F46-F51-F52</f>
        <v>18169</v>
      </c>
      <c r="G38" s="849">
        <f>SUM(G39:G53)-G44-G46-G51-G52</f>
        <v>0</v>
      </c>
      <c r="H38" s="850">
        <f>SUM(H39:H53)-H44-H46-H51-H52</f>
        <v>18169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3080</v>
      </c>
      <c r="F40" s="816">
        <f t="shared" si="1"/>
        <v>2969</v>
      </c>
      <c r="G40" s="817">
        <f>OTCHET!I189</f>
        <v>0</v>
      </c>
      <c r="H40" s="818">
        <f>OTCHET!J189</f>
        <v>2969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358</v>
      </c>
      <c r="F41" s="816">
        <f t="shared" si="1"/>
        <v>335</v>
      </c>
      <c r="G41" s="817">
        <f>+OTCHET!I195+OTCHET!I203</f>
        <v>0</v>
      </c>
      <c r="H41" s="818">
        <f>+OTCHET!J195+OTCHET!J203</f>
        <v>335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30283</v>
      </c>
      <c r="F42" s="816">
        <f t="shared" si="1"/>
        <v>14865</v>
      </c>
      <c r="G42" s="817">
        <f>+OTCHET!I204+OTCHET!I222+OTCHET!I271</f>
        <v>0</v>
      </c>
      <c r="H42" s="818">
        <f>+OTCHET!J204+OTCHET!J222+OTCHET!J271</f>
        <v>14865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29540</v>
      </c>
      <c r="F54" s="894">
        <f>+F55+F56+F60</f>
        <v>13990</v>
      </c>
      <c r="G54" s="895">
        <f>+G55+G56+G60</f>
        <v>0</v>
      </c>
      <c r="H54" s="896">
        <f>+H55+H56+H60</f>
        <v>13990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29540</v>
      </c>
      <c r="F56" s="903">
        <f t="shared" si="2"/>
        <v>13990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13990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-18460</v>
      </c>
      <c r="F57" s="907">
        <f t="shared" si="2"/>
        <v>13990</v>
      </c>
      <c r="G57" s="908">
        <f>+OTCHET!I418+OTCHET!I419+OTCHET!I420+OTCHET!I421+OTCHET!I422</f>
        <v>0</v>
      </c>
      <c r="H57" s="909">
        <f>+OTCHET!J418+OTCHET!J419+OTCHET!J420+OTCHET!J421+OTCHET!J422</f>
        <v>13990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-4181</v>
      </c>
      <c r="F62" s="929">
        <f>+F22-F38+F54-F61</f>
        <v>-4179</v>
      </c>
      <c r="G62" s="930">
        <f>+G22-G38+G54-G61</f>
        <v>0</v>
      </c>
      <c r="H62" s="931">
        <f>+H22-H38+H54-H61</f>
        <v>-4179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4181</v>
      </c>
      <c r="F64" s="939">
        <f>SUM(+F66+F74+F75+F82+F83+F84+F87+F88+F89+F90+F91+F92+F93)</f>
        <v>4179</v>
      </c>
      <c r="G64" s="940">
        <f>SUM(+G66+G74+G75+G82+G83+G84+G87+G88+G89+G90+G91+G92+G93)</f>
        <v>0</v>
      </c>
      <c r="H64" s="941">
        <f>SUM(+H66+H74+H75+H82+H83+H84+H87+H88+H89+H90+H91+H92+H93)</f>
        <v>4179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4181</v>
      </c>
      <c r="F88" s="903">
        <f t="shared" si="5"/>
        <v>4181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4181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0678/72962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/К. Инджова-Дечева/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/Д. Мирчева/</v>
      </c>
      <c r="F112" s="1752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D16" sqref="D1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6" t="str">
        <f>VLOOKUP(E15,SMETKA,2,FALSE)</f>
        <v>ОТЧЕТНИ ДАННИ ПО ЕБК ЗА СМЕТКИТЕ ЗА СРЕДСТВАТА ОТ ЕВРОПЕЙСКИЯ СЪЮЗ - РА</v>
      </c>
      <c r="C7" s="1837"/>
      <c r="D7" s="183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8" t="s">
        <v>2069</v>
      </c>
      <c r="C9" s="1839"/>
      <c r="D9" s="1840"/>
      <c r="E9" s="115">
        <v>42736</v>
      </c>
      <c r="F9" s="116">
        <v>43039</v>
      </c>
      <c r="G9" s="113"/>
      <c r="H9" s="1418"/>
      <c r="I9" s="1793"/>
      <c r="J9" s="179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октомври</v>
      </c>
      <c r="G10" s="113"/>
      <c r="H10" s="114"/>
      <c r="I10" s="1795" t="s">
        <v>991</v>
      </c>
      <c r="J10" s="179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6"/>
      <c r="J11" s="1796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Дряново</v>
      </c>
      <c r="C12" s="1821"/>
      <c r="D12" s="1822"/>
      <c r="E12" s="118" t="s">
        <v>985</v>
      </c>
      <c r="F12" s="1592" t="s">
        <v>1456</v>
      </c>
      <c r="G12" s="113"/>
      <c r="H12" s="114"/>
      <c r="I12" s="1796"/>
      <c r="J12" s="179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844" t="s">
        <v>2045</v>
      </c>
      <c r="J19" s="1845"/>
      <c r="K19" s="1845"/>
      <c r="L19" s="1846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4" t="s">
        <v>477</v>
      </c>
      <c r="D22" s="183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4" t="s">
        <v>479</v>
      </c>
      <c r="D28" s="183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4" t="s">
        <v>131</v>
      </c>
      <c r="D33" s="183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4" t="s">
        <v>125</v>
      </c>
      <c r="D39" s="183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2" t="str">
        <f>$B$7</f>
        <v>ОТЧЕТНИ ДАННИ ПО ЕБК ЗА СМЕТКИТЕ ЗА СРЕДСТВАТА ОТ ЕВРОПЕЙСКИЯ СЪЮЗ - РА</v>
      </c>
      <c r="C173" s="1833"/>
      <c r="D173" s="183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 t="str">
        <f>$B$9</f>
        <v>ОБЩИНА ДРЯНОВО</v>
      </c>
      <c r="C175" s="1772"/>
      <c r="D175" s="1773"/>
      <c r="E175" s="115">
        <f>$E$9</f>
        <v>42736</v>
      </c>
      <c r="F175" s="227">
        <f>$F$9</f>
        <v>43039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20" t="str">
        <f>$B$12</f>
        <v>Дряново</v>
      </c>
      <c r="C178" s="1821"/>
      <c r="D178" s="1822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3080</v>
      </c>
      <c r="F189" s="275">
        <f t="shared" si="45"/>
        <v>0</v>
      </c>
      <c r="G189" s="276">
        <f t="shared" si="45"/>
        <v>3080</v>
      </c>
      <c r="H189" s="277">
        <f t="shared" si="45"/>
        <v>0</v>
      </c>
      <c r="I189" s="275">
        <f t="shared" si="45"/>
        <v>0</v>
      </c>
      <c r="J189" s="276">
        <f t="shared" si="45"/>
        <v>2969</v>
      </c>
      <c r="K189" s="277">
        <f t="shared" si="45"/>
        <v>0</v>
      </c>
      <c r="L189" s="274">
        <f t="shared" si="45"/>
        <v>2969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3080</v>
      </c>
      <c r="F191" s="297">
        <f t="shared" si="46"/>
        <v>0</v>
      </c>
      <c r="G191" s="298">
        <f t="shared" si="46"/>
        <v>3080</v>
      </c>
      <c r="H191" s="299">
        <f t="shared" si="46"/>
        <v>0</v>
      </c>
      <c r="I191" s="297">
        <f t="shared" si="46"/>
        <v>0</v>
      </c>
      <c r="J191" s="298">
        <f t="shared" si="46"/>
        <v>2969</v>
      </c>
      <c r="K191" s="299">
        <f t="shared" si="46"/>
        <v>0</v>
      </c>
      <c r="L191" s="296">
        <f t="shared" si="46"/>
        <v>2969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358</v>
      </c>
      <c r="F195" s="275">
        <f t="shared" si="47"/>
        <v>0</v>
      </c>
      <c r="G195" s="276">
        <f t="shared" si="47"/>
        <v>358</v>
      </c>
      <c r="H195" s="277">
        <f t="shared" si="47"/>
        <v>0</v>
      </c>
      <c r="I195" s="275">
        <f t="shared" si="47"/>
        <v>0</v>
      </c>
      <c r="J195" s="276">
        <f t="shared" si="47"/>
        <v>335</v>
      </c>
      <c r="K195" s="277">
        <f t="shared" si="47"/>
        <v>0</v>
      </c>
      <c r="L195" s="274">
        <f t="shared" si="47"/>
        <v>335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172</v>
      </c>
      <c r="F196" s="283">
        <f t="shared" si="48"/>
        <v>0</v>
      </c>
      <c r="G196" s="284">
        <f t="shared" si="48"/>
        <v>172</v>
      </c>
      <c r="H196" s="285">
        <f t="shared" si="48"/>
        <v>0</v>
      </c>
      <c r="I196" s="283">
        <f t="shared" si="48"/>
        <v>0</v>
      </c>
      <c r="J196" s="284">
        <f t="shared" si="48"/>
        <v>166</v>
      </c>
      <c r="K196" s="285">
        <f t="shared" si="48"/>
        <v>0</v>
      </c>
      <c r="L196" s="282">
        <f t="shared" si="48"/>
        <v>166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114</v>
      </c>
      <c r="F199" s="297">
        <f t="shared" si="48"/>
        <v>0</v>
      </c>
      <c r="G199" s="298">
        <f t="shared" si="48"/>
        <v>114</v>
      </c>
      <c r="H199" s="299">
        <f t="shared" si="48"/>
        <v>0</v>
      </c>
      <c r="I199" s="297">
        <f t="shared" si="48"/>
        <v>0</v>
      </c>
      <c r="J199" s="298">
        <f t="shared" si="48"/>
        <v>107</v>
      </c>
      <c r="K199" s="299">
        <f t="shared" si="48"/>
        <v>0</v>
      </c>
      <c r="L199" s="296">
        <f t="shared" si="48"/>
        <v>107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72</v>
      </c>
      <c r="F200" s="297">
        <f t="shared" si="48"/>
        <v>0</v>
      </c>
      <c r="G200" s="298">
        <f t="shared" si="48"/>
        <v>72</v>
      </c>
      <c r="H200" s="299">
        <f t="shared" si="48"/>
        <v>0</v>
      </c>
      <c r="I200" s="297">
        <f t="shared" si="48"/>
        <v>0</v>
      </c>
      <c r="J200" s="298">
        <f t="shared" si="48"/>
        <v>62</v>
      </c>
      <c r="K200" s="299">
        <f t="shared" si="48"/>
        <v>0</v>
      </c>
      <c r="L200" s="296">
        <f t="shared" si="48"/>
        <v>62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30283</v>
      </c>
      <c r="F204" s="275">
        <f t="shared" si="49"/>
        <v>0</v>
      </c>
      <c r="G204" s="276">
        <f t="shared" si="49"/>
        <v>30283</v>
      </c>
      <c r="H204" s="277">
        <f t="shared" si="49"/>
        <v>0</v>
      </c>
      <c r="I204" s="275">
        <f t="shared" si="49"/>
        <v>0</v>
      </c>
      <c r="J204" s="276">
        <f t="shared" si="49"/>
        <v>14865</v>
      </c>
      <c r="K204" s="277">
        <f t="shared" si="49"/>
        <v>0</v>
      </c>
      <c r="L204" s="311">
        <f t="shared" si="49"/>
        <v>14865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10000</v>
      </c>
      <c r="F209" s="297">
        <f t="shared" si="50"/>
        <v>0</v>
      </c>
      <c r="G209" s="298">
        <f t="shared" si="50"/>
        <v>10000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20263</v>
      </c>
      <c r="F211" s="322">
        <f t="shared" si="50"/>
        <v>0</v>
      </c>
      <c r="G211" s="323">
        <f t="shared" si="50"/>
        <v>20263</v>
      </c>
      <c r="H211" s="324">
        <f t="shared" si="50"/>
        <v>0</v>
      </c>
      <c r="I211" s="322">
        <f t="shared" si="50"/>
        <v>0</v>
      </c>
      <c r="J211" s="323">
        <f t="shared" si="50"/>
        <v>14850</v>
      </c>
      <c r="K211" s="324">
        <f t="shared" si="50"/>
        <v>0</v>
      </c>
      <c r="L211" s="321">
        <f t="shared" si="50"/>
        <v>14850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20</v>
      </c>
      <c r="F216" s="322">
        <f t="shared" si="51"/>
        <v>0</v>
      </c>
      <c r="G216" s="323">
        <f t="shared" si="51"/>
        <v>20</v>
      </c>
      <c r="H216" s="324">
        <f t="shared" si="51"/>
        <v>0</v>
      </c>
      <c r="I216" s="322">
        <f t="shared" si="51"/>
        <v>0</v>
      </c>
      <c r="J216" s="323">
        <f t="shared" si="51"/>
        <v>15</v>
      </c>
      <c r="K216" s="324">
        <f t="shared" si="51"/>
        <v>0</v>
      </c>
      <c r="L216" s="321">
        <f t="shared" si="51"/>
        <v>15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1691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33721</v>
      </c>
      <c r="F301" s="397">
        <f t="shared" si="79"/>
        <v>0</v>
      </c>
      <c r="G301" s="398">
        <f t="shared" si="79"/>
        <v>33721</v>
      </c>
      <c r="H301" s="399">
        <f t="shared" si="79"/>
        <v>0</v>
      </c>
      <c r="I301" s="397">
        <f t="shared" si="79"/>
        <v>0</v>
      </c>
      <c r="J301" s="398">
        <f t="shared" si="79"/>
        <v>18169</v>
      </c>
      <c r="K301" s="399">
        <f t="shared" si="79"/>
        <v>0</v>
      </c>
      <c r="L301" s="396">
        <f t="shared" si="79"/>
        <v>18169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1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7"/>
      <c r="C340" s="1827"/>
      <c r="D340" s="182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30" t="str">
        <f>$B$7</f>
        <v>ОТЧЕТНИ ДАННИ ПО ЕБК ЗА СМЕТКИТЕ ЗА СРЕДСТВАТА ОТ ЕВРОПЕЙСКИЯ СЪЮЗ - РА</v>
      </c>
      <c r="C344" s="1830"/>
      <c r="D344" s="183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ОБЩИНА ДРЯНОВО</v>
      </c>
      <c r="C346" s="1772"/>
      <c r="D346" s="1773"/>
      <c r="E346" s="115">
        <f>$E$9</f>
        <v>42736</v>
      </c>
      <c r="F346" s="408">
        <f>$F$9</f>
        <v>43039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20" t="str">
        <f>$B$12</f>
        <v>Дряново</v>
      </c>
      <c r="C349" s="1821"/>
      <c r="D349" s="1822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7" t="s">
        <v>2048</v>
      </c>
      <c r="F353" s="1848"/>
      <c r="G353" s="1848"/>
      <c r="H353" s="1849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28" t="s">
        <v>283</v>
      </c>
      <c r="D357" s="1829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7" t="s">
        <v>294</v>
      </c>
      <c r="D371" s="1798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7" t="s">
        <v>316</v>
      </c>
      <c r="D379" s="1798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7" t="s">
        <v>260</v>
      </c>
      <c r="D384" s="1798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7" t="s">
        <v>261</v>
      </c>
      <c r="D387" s="1798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7" t="s">
        <v>263</v>
      </c>
      <c r="D392" s="1798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7" t="s">
        <v>264</v>
      </c>
      <c r="D395" s="1798"/>
      <c r="E395" s="1380">
        <f aca="true" t="shared" si="92" ref="E395:L395">SUM(E396:E397)</f>
        <v>48000</v>
      </c>
      <c r="F395" s="1623">
        <f t="shared" si="92"/>
        <v>0</v>
      </c>
      <c r="G395" s="1654">
        <f t="shared" si="92"/>
        <v>48000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48000</v>
      </c>
      <c r="F396" s="152">
        <v>0</v>
      </c>
      <c r="G396" s="1647">
        <v>48000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7" t="s">
        <v>944</v>
      </c>
      <c r="D398" s="1798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7" t="s">
        <v>699</v>
      </c>
      <c r="D401" s="1798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7" t="s">
        <v>700</v>
      </c>
      <c r="D402" s="1798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7" t="s">
        <v>718</v>
      </c>
      <c r="D405" s="1798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7" t="s">
        <v>267</v>
      </c>
      <c r="D408" s="1798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48000</v>
      </c>
      <c r="F415" s="497">
        <f t="shared" si="98"/>
        <v>0</v>
      </c>
      <c r="G415" s="498">
        <f t="shared" si="98"/>
        <v>48000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7" t="s">
        <v>786</v>
      </c>
      <c r="D418" s="1798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7" t="s">
        <v>723</v>
      </c>
      <c r="D419" s="1798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7" t="s">
        <v>268</v>
      </c>
      <c r="D420" s="1798"/>
      <c r="E420" s="1380">
        <f>F420+G420+H420</f>
        <v>-18460</v>
      </c>
      <c r="F420" s="1630">
        <v>0</v>
      </c>
      <c r="G420" s="1631">
        <v>-18460</v>
      </c>
      <c r="H420" s="1481">
        <v>0</v>
      </c>
      <c r="I420" s="1630">
        <v>0</v>
      </c>
      <c r="J420" s="1631">
        <v>13990</v>
      </c>
      <c r="K420" s="1481">
        <v>0</v>
      </c>
      <c r="L420" s="1380">
        <f>I420+J420+K420</f>
        <v>13990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97" t="s">
        <v>702</v>
      </c>
      <c r="D421" s="1798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7" t="s">
        <v>948</v>
      </c>
      <c r="D422" s="1798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-18460</v>
      </c>
      <c r="F425" s="514">
        <f t="shared" si="100"/>
        <v>0</v>
      </c>
      <c r="G425" s="515">
        <f t="shared" si="100"/>
        <v>-18460</v>
      </c>
      <c r="H425" s="516">
        <f>SUM(H418,H419,H420,H421,H422)</f>
        <v>0</v>
      </c>
      <c r="I425" s="514">
        <f t="shared" si="100"/>
        <v>0</v>
      </c>
      <c r="J425" s="515">
        <f t="shared" si="100"/>
        <v>13990</v>
      </c>
      <c r="K425" s="516">
        <f t="shared" si="100"/>
        <v>0</v>
      </c>
      <c r="L425" s="513">
        <f t="shared" si="100"/>
        <v>13990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3" t="str">
        <f>$B$7</f>
        <v>ОТЧЕТНИ ДАННИ ПО ЕБК ЗА СМЕТКИТЕ ЗА СРЕДСТВАТА ОТ ЕВРОПЕЙСКИЯ СЪЮЗ - РА</v>
      </c>
      <c r="C429" s="1824"/>
      <c r="D429" s="182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ОБЩИНА ДРЯНОВО</v>
      </c>
      <c r="C431" s="1772"/>
      <c r="D431" s="1773"/>
      <c r="E431" s="115">
        <f>$E$9</f>
        <v>42736</v>
      </c>
      <c r="F431" s="408">
        <f>$F$9</f>
        <v>43039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20" t="str">
        <f>$B$12</f>
        <v>Дряново</v>
      </c>
      <c r="C434" s="1821"/>
      <c r="D434" s="1822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-4181</v>
      </c>
      <c r="F441" s="547">
        <f t="shared" si="103"/>
        <v>0</v>
      </c>
      <c r="G441" s="548">
        <f t="shared" si="103"/>
        <v>-4181</v>
      </c>
      <c r="H441" s="549">
        <f>+H168-H301+H415+H425</f>
        <v>0</v>
      </c>
      <c r="I441" s="547">
        <f t="shared" si="103"/>
        <v>0</v>
      </c>
      <c r="J441" s="548">
        <f t="shared" si="103"/>
        <v>-4179</v>
      </c>
      <c r="K441" s="549">
        <f t="shared" si="103"/>
        <v>0</v>
      </c>
      <c r="L441" s="550">
        <f t="shared" si="103"/>
        <v>-4179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4181</v>
      </c>
      <c r="F442" s="554">
        <f t="shared" si="104"/>
        <v>0</v>
      </c>
      <c r="G442" s="555">
        <f t="shared" si="104"/>
        <v>4181</v>
      </c>
      <c r="H442" s="556">
        <f t="shared" si="104"/>
        <v>0</v>
      </c>
      <c r="I442" s="554">
        <f t="shared" si="104"/>
        <v>0</v>
      </c>
      <c r="J442" s="555">
        <f t="shared" si="104"/>
        <v>4179</v>
      </c>
      <c r="K442" s="556">
        <f t="shared" si="104"/>
        <v>0</v>
      </c>
      <c r="L442" s="557">
        <f>+L593</f>
        <v>4179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РА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ОБЩИНА ДРЯНОВО</v>
      </c>
      <c r="C447" s="1772"/>
      <c r="D447" s="1773"/>
      <c r="E447" s="115">
        <f>$E$9</f>
        <v>42736</v>
      </c>
      <c r="F447" s="408">
        <f>$F$9</f>
        <v>43039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20" t="str">
        <f>$B$12</f>
        <v>Дряново</v>
      </c>
      <c r="C450" s="1821"/>
      <c r="D450" s="1822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41" t="s">
        <v>2052</v>
      </c>
      <c r="F454" s="1842"/>
      <c r="G454" s="1842"/>
      <c r="H454" s="1843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2" t="s">
        <v>787</v>
      </c>
      <c r="D457" s="1813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07" t="s">
        <v>790</v>
      </c>
      <c r="D461" s="1807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07" t="s">
        <v>2026</v>
      </c>
      <c r="D464" s="1807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2" t="s">
        <v>793</v>
      </c>
      <c r="D467" s="1813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08" t="s">
        <v>800</v>
      </c>
      <c r="D474" s="180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0" t="s">
        <v>952</v>
      </c>
      <c r="D477" s="1810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05" t="s">
        <v>957</v>
      </c>
      <c r="D493" s="181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05" t="s">
        <v>24</v>
      </c>
      <c r="D498" s="181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14" t="s">
        <v>958</v>
      </c>
      <c r="D499" s="1814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0" t="s">
        <v>33</v>
      </c>
      <c r="D508" s="1810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0" t="s">
        <v>37</v>
      </c>
      <c r="D512" s="1810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0" t="s">
        <v>959</v>
      </c>
      <c r="D517" s="1816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05" t="s">
        <v>960</v>
      </c>
      <c r="D520" s="180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0" t="s">
        <v>962</v>
      </c>
      <c r="D531" s="1810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15" t="s">
        <v>963</v>
      </c>
      <c r="D532" s="1815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7" t="s">
        <v>964</v>
      </c>
      <c r="D537" s="180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0" t="s">
        <v>965</v>
      </c>
      <c r="D540" s="1810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7" t="s">
        <v>974</v>
      </c>
      <c r="D562" s="1817"/>
      <c r="E562" s="579">
        <f aca="true" t="shared" si="133" ref="E562:L562">SUM(E563:E581)</f>
        <v>4181</v>
      </c>
      <c r="F562" s="588">
        <f t="shared" si="133"/>
        <v>0</v>
      </c>
      <c r="G562" s="581">
        <f t="shared" si="133"/>
        <v>4181</v>
      </c>
      <c r="H562" s="582">
        <f>SUM(H563:H581)</f>
        <v>0</v>
      </c>
      <c r="I562" s="588">
        <f t="shared" si="133"/>
        <v>0</v>
      </c>
      <c r="J562" s="581">
        <f t="shared" si="133"/>
        <v>4179</v>
      </c>
      <c r="K562" s="582">
        <f t="shared" si="133"/>
        <v>0</v>
      </c>
      <c r="L562" s="579">
        <f t="shared" si="133"/>
        <v>4179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4181</v>
      </c>
      <c r="F563" s="152">
        <v>0</v>
      </c>
      <c r="G563" s="153">
        <v>4181</v>
      </c>
      <c r="H563" s="585">
        <v>0</v>
      </c>
      <c r="I563" s="152">
        <v>0</v>
      </c>
      <c r="J563" s="153">
        <v>4181</v>
      </c>
      <c r="K563" s="585">
        <v>0</v>
      </c>
      <c r="L563" s="1381">
        <f t="shared" si="121"/>
        <v>4181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-2</v>
      </c>
      <c r="K569" s="1669">
        <v>0</v>
      </c>
      <c r="L569" s="1395">
        <f t="shared" si="134"/>
        <v>-2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7" t="s">
        <v>979</v>
      </c>
      <c r="D582" s="180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7" t="s">
        <v>852</v>
      </c>
      <c r="D587" s="180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4181</v>
      </c>
      <c r="F593" s="664">
        <f t="shared" si="138"/>
        <v>0</v>
      </c>
      <c r="G593" s="665">
        <f t="shared" si="138"/>
        <v>4181</v>
      </c>
      <c r="H593" s="666">
        <f t="shared" si="138"/>
        <v>0</v>
      </c>
      <c r="I593" s="664">
        <f t="shared" si="138"/>
        <v>0</v>
      </c>
      <c r="J593" s="665">
        <f t="shared" si="138"/>
        <v>4179</v>
      </c>
      <c r="K593" s="667">
        <f t="shared" si="138"/>
        <v>0</v>
      </c>
      <c r="L593" s="663">
        <f t="shared" si="138"/>
        <v>4179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99" t="s">
        <v>2064</v>
      </c>
      <c r="H596" s="1800"/>
      <c r="I596" s="1800"/>
      <c r="J596" s="1801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87" t="s">
        <v>897</v>
      </c>
      <c r="H597" s="1787"/>
      <c r="I597" s="1787"/>
      <c r="J597" s="178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802" t="s">
        <v>2065</v>
      </c>
      <c r="H599" s="1803"/>
      <c r="I599" s="1803"/>
      <c r="J599" s="1804"/>
      <c r="K599" s="103"/>
      <c r="L599" s="229"/>
      <c r="M599" s="7">
        <v>1</v>
      </c>
      <c r="N599" s="519"/>
    </row>
    <row r="600" spans="1:14" ht="21.75" customHeight="1">
      <c r="A600" s="23"/>
      <c r="B600" s="1785" t="s">
        <v>900</v>
      </c>
      <c r="C600" s="1786"/>
      <c r="D600" s="673" t="s">
        <v>901</v>
      </c>
      <c r="E600" s="674"/>
      <c r="F600" s="675"/>
      <c r="G600" s="1787" t="s">
        <v>897</v>
      </c>
      <c r="H600" s="1787"/>
      <c r="I600" s="1787"/>
      <c r="J600" s="1787"/>
      <c r="K600" s="103"/>
      <c r="L600" s="229"/>
      <c r="M600" s="7">
        <v>1</v>
      </c>
      <c r="N600" s="519"/>
    </row>
    <row r="601" spans="1:14" ht="24.75" customHeight="1">
      <c r="A601" s="36"/>
      <c r="B601" s="1788" t="s">
        <v>2066</v>
      </c>
      <c r="C601" s="1789"/>
      <c r="D601" s="676" t="s">
        <v>902</v>
      </c>
      <c r="E601" s="677" t="s">
        <v>2067</v>
      </c>
      <c r="F601" s="678"/>
      <c r="G601" s="679" t="s">
        <v>903</v>
      </c>
      <c r="H601" s="1790" t="s">
        <v>2068</v>
      </c>
      <c r="I601" s="1791"/>
      <c r="J601" s="179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90"/>
      <c r="I603" s="1791"/>
      <c r="J603" s="179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РА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 t="str">
        <f>$B$9</f>
        <v>ОБЩИНА ДРЯНОВО</v>
      </c>
      <c r="C610" s="1772"/>
      <c r="D610" s="1773"/>
      <c r="E610" s="115">
        <f>$E$9</f>
        <v>42736</v>
      </c>
      <c r="F610" s="227">
        <f>$F$9</f>
        <v>43039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Дряново</v>
      </c>
      <c r="C613" s="1775"/>
      <c r="D613" s="1776"/>
      <c r="E613" s="411" t="s">
        <v>910</v>
      </c>
      <c r="F613" s="1362" t="str">
        <f>$F$12</f>
        <v>5702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3080</v>
      </c>
      <c r="F627" s="275">
        <f t="shared" si="141"/>
        <v>0</v>
      </c>
      <c r="G627" s="276">
        <f t="shared" si="141"/>
        <v>3080</v>
      </c>
      <c r="H627" s="277">
        <f>SUM(H628:H632)</f>
        <v>0</v>
      </c>
      <c r="I627" s="275">
        <f t="shared" si="141"/>
        <v>0</v>
      </c>
      <c r="J627" s="276">
        <f t="shared" si="141"/>
        <v>2969</v>
      </c>
      <c r="K627" s="277">
        <f t="shared" si="141"/>
        <v>0</v>
      </c>
      <c r="L627" s="274">
        <f t="shared" si="141"/>
        <v>2969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3080</v>
      </c>
      <c r="F629" s="158">
        <v>0</v>
      </c>
      <c r="G629" s="159">
        <v>3080</v>
      </c>
      <c r="H629" s="1426">
        <v>0</v>
      </c>
      <c r="I629" s="158">
        <v>0</v>
      </c>
      <c r="J629" s="159">
        <v>2969</v>
      </c>
      <c r="K629" s="1426">
        <v>0</v>
      </c>
      <c r="L629" s="296">
        <f>I629+J629+K629</f>
        <v>2969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358</v>
      </c>
      <c r="F633" s="275">
        <f t="shared" si="142"/>
        <v>0</v>
      </c>
      <c r="G633" s="276">
        <f t="shared" si="142"/>
        <v>358</v>
      </c>
      <c r="H633" s="277">
        <f>SUM(H634:H640)</f>
        <v>0</v>
      </c>
      <c r="I633" s="275">
        <f t="shared" si="142"/>
        <v>0</v>
      </c>
      <c r="J633" s="276">
        <f t="shared" si="142"/>
        <v>335</v>
      </c>
      <c r="K633" s="277">
        <f t="shared" si="142"/>
        <v>0</v>
      </c>
      <c r="L633" s="274">
        <f t="shared" si="142"/>
        <v>335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172</v>
      </c>
      <c r="F634" s="152">
        <v>0</v>
      </c>
      <c r="G634" s="153">
        <v>172</v>
      </c>
      <c r="H634" s="1421">
        <v>0</v>
      </c>
      <c r="I634" s="152">
        <v>0</v>
      </c>
      <c r="J634" s="153">
        <v>166</v>
      </c>
      <c r="K634" s="1421">
        <v>0</v>
      </c>
      <c r="L634" s="282">
        <f aca="true" t="shared" si="144" ref="L634:L641">I634+J634+K634</f>
        <v>166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114</v>
      </c>
      <c r="F637" s="158">
        <v>0</v>
      </c>
      <c r="G637" s="159">
        <v>114</v>
      </c>
      <c r="H637" s="1426">
        <v>0</v>
      </c>
      <c r="I637" s="158">
        <v>0</v>
      </c>
      <c r="J637" s="159">
        <v>107</v>
      </c>
      <c r="K637" s="1426">
        <v>0</v>
      </c>
      <c r="L637" s="296">
        <f t="shared" si="144"/>
        <v>107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72</v>
      </c>
      <c r="F638" s="158">
        <v>0</v>
      </c>
      <c r="G638" s="159">
        <v>72</v>
      </c>
      <c r="H638" s="1426">
        <v>0</v>
      </c>
      <c r="I638" s="158">
        <v>0</v>
      </c>
      <c r="J638" s="159">
        <v>62</v>
      </c>
      <c r="K638" s="1426">
        <v>0</v>
      </c>
      <c r="L638" s="296">
        <f t="shared" si="144"/>
        <v>62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30283</v>
      </c>
      <c r="F642" s="275">
        <f t="shared" si="145"/>
        <v>0</v>
      </c>
      <c r="G642" s="276">
        <f t="shared" si="145"/>
        <v>30283</v>
      </c>
      <c r="H642" s="277">
        <f>SUM(H643:H659)</f>
        <v>0</v>
      </c>
      <c r="I642" s="275">
        <f t="shared" si="145"/>
        <v>0</v>
      </c>
      <c r="J642" s="276">
        <f t="shared" si="145"/>
        <v>14865</v>
      </c>
      <c r="K642" s="277">
        <f t="shared" si="145"/>
        <v>0</v>
      </c>
      <c r="L642" s="311">
        <f t="shared" si="145"/>
        <v>14865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10000</v>
      </c>
      <c r="F647" s="158">
        <v>0</v>
      </c>
      <c r="G647" s="159">
        <v>10000</v>
      </c>
      <c r="H647" s="1426">
        <v>0</v>
      </c>
      <c r="I647" s="158">
        <v>0</v>
      </c>
      <c r="J647" s="159">
        <v>0</v>
      </c>
      <c r="K647" s="1426">
        <v>0</v>
      </c>
      <c r="L647" s="296">
        <f t="shared" si="147"/>
        <v>0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20263</v>
      </c>
      <c r="F649" s="455">
        <v>0</v>
      </c>
      <c r="G649" s="456">
        <v>20263</v>
      </c>
      <c r="H649" s="1434">
        <v>0</v>
      </c>
      <c r="I649" s="455">
        <v>0</v>
      </c>
      <c r="J649" s="456">
        <v>14850</v>
      </c>
      <c r="K649" s="1434">
        <v>0</v>
      </c>
      <c r="L649" s="321">
        <f t="shared" si="147"/>
        <v>14850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20</v>
      </c>
      <c r="F654" s="455">
        <v>0</v>
      </c>
      <c r="G654" s="456">
        <v>20</v>
      </c>
      <c r="H654" s="1434">
        <v>0</v>
      </c>
      <c r="I654" s="455">
        <v>0</v>
      </c>
      <c r="J654" s="456">
        <v>15</v>
      </c>
      <c r="K654" s="1434">
        <v>0</v>
      </c>
      <c r="L654" s="321">
        <f t="shared" si="147"/>
        <v>15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33721</v>
      </c>
      <c r="F740" s="397">
        <f t="shared" si="173"/>
        <v>0</v>
      </c>
      <c r="G740" s="398">
        <f t="shared" si="173"/>
        <v>33721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18169</v>
      </c>
      <c r="K740" s="399">
        <f t="shared" si="173"/>
        <v>0</v>
      </c>
      <c r="L740" s="396">
        <f t="shared" si="173"/>
        <v>18169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2017-11-01T13:28:34Z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