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<sst xmlns="http://schemas.openxmlformats.org/spreadsheetml/2006/main" count="2860" uniqueCount="2080">
  <si>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</si>
  <si>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</si>
  <si>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</si>
  <si>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</si>
  <si>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</si>
  <si>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</si>
  <si>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</si>
  <si>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</si>
  <si>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</si>
  <si>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</si>
  <si>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</si>
  <si>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</si>
  <si>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</si>
  <si>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</si>
  <si>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</si>
  <si>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</si>
  <si>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</si>
  <si>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</si>
  <si>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</si>
  <si>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</si>
  <si>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</si>
  <si>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</si>
  <si>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</si>
  <si>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</si>
  <si>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</si>
  <si>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</si>
  <si>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</si>
  <si>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</si>
  <si>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</si>
  <si>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</si>
  <si>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</si>
  <si>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</si>
  <si>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</si>
  <si>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</si>
  <si>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</si>
  <si>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</si>
  <si>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</si>
  <si>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</si>
  <si>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</si>
  <si>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</si>
  <si>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</si>
  <si>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</si>
  <si>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</si>
  <si>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</si>
  <si>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</si>
  <si>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</si>
  <si>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</si>
  <si>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</si>
  <si>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</si>
  <si>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</si>
  <si>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</si>
  <si>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</si>
  <si>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</si>
  <si>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</si>
  <si>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</si>
  <si>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</si>
  <si>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</si>
  <si>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</si>
  <si>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</si>
  <si>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</si>
  <si>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</si>
  <si>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</si>
  <si>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</si>
  <si>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</si>
  <si>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</si>
  <si>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</si>
  <si>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</si>
  <si>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</si>
  <si>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</si>
  <si>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</si>
  <si>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</si>
  <si>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</si>
  <si>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</si>
  <si>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</si>
  <si>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</si>
  <si>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</si>
  <si>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</si>
  <si>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</si>
  <si>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</si>
  <si>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</si>
  <si>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</si>
  <si>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</si>
  <si>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</si>
  <si>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</si>
  <si>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</si>
  <si>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</si>
  <si>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</si>
  <si>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</si>
  <si>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</si>
  <si>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</si>
  <si>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</si>
  <si>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</si>
  <si>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</si>
  <si>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</si>
  <si>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</si>
  <si>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</si>
  <si>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</si>
  <si>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</si>
  <si>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</si>
  <si>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</si>
  <si>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</si>
  <si>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</si>
  <si>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</si>
  <si>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</si>
  <si>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</si>
  <si>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</si>
  <si>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</si>
  <si>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</si>
  <si>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</si>
  <si>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</si>
  <si>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</si>
  <si>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</si>
  <si>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</si>
  <si>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</si>
  <si>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</si>
  <si>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</si>
  <si>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</si>
  <si>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</si>
  <si>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</si>
  <si>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</si>
  <si>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</si>
  <si>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</si>
  <si>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</si>
  <si>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</si>
  <si>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</si>
  <si>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</si>
  <si>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</si>
  <si>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</si>
  <si>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</si>
  <si>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</si>
  <si>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</si>
  <si>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</si>
  <si>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</si>
  <si>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</si>
  <si>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</si>
  <si>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</si>
  <si>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</si>
  <si>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</si>
  <si>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</si>
  <si>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</si>
  <si>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</si>
  <si>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</si>
  <si>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</si>
  <si>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</si>
  <si>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</si>
  <si>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</si>
  <si>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</si>
  <si>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</si>
  <si>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</si>
  <si>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</si>
  <si>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</si>
  <si>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</si>
  <si>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</si>
  <si>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</si>
  <si>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</si>
  <si>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</si>
  <si>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</si>
  <si>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</si>
  <si>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</si>
  <si>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</si>
  <si>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</si>
  <si>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</si>
  <si>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</si>
  <si>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</si>
  <si>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</si>
  <si>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</si>
  <si>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</si>
  <si>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</si>
  <si>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</si>
  <si>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</si>
  <si>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</si>
  <si>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</si>
  <si>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</si>
  <si>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</si>
  <si>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</si>
  <si>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</si>
  <si>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</si>
  <si>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</si>
  <si>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</si>
  <si>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</si>
  <si>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</si>
  <si>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</si>
  <si>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</si>
  <si>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</si>
  <si>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</si>
  <si>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</si>
  <si>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</si>
  <si>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</si>
  <si>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</si>
  <si>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</si>
  <si>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</si>
  <si>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</si>
  <si>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</si>
  <si>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</si>
  <si>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</si>
  <si>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</si>
  <si>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</si>
  <si>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</si>
  <si>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</si>
  <si>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</si>
  <si>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</si>
  <si>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</si>
  <si>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</si>
  <si>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</si>
  <si>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</si>
  <si>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</si>
  <si>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</si>
  <si>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</si>
  <si>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</si>
  <si>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</si>
  <si>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</si>
  <si>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</si>
  <si>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</si>
  <si>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</si>
  <si>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</si>
  <si>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</si>
  <si>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</si>
  <si>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</si>
  <si>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</si>
  <si>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</si>
  <si>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</si>
  <si>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</si>
  <si>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</si>
  <si>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</si>
  <si>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</si>
  <si>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</si>
  <si>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</si>
  <si>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</si>
  <si>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</si>
  <si>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</si>
  <si>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</si>
  <si>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</si>
  <si>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</si>
  <si>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</si>
  <si>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</si>
  <si>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</si>
  <si>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</si>
  <si>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</si>
  <si>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</si>
  <si>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</si>
  <si>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</si>
  <si>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</si>
  <si>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</si>
  <si>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</si>
  <si>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</si>
  <si>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</si>
  <si>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</si>
  <si>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</si>
  <si>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</si>
  <si>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</si>
  <si>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</si>
  <si>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</si>
  <si>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</si>
  <si>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</si>
  <si>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</si>
  <si>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</si>
  <si>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</si>
  <si>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</si>
  <si>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</si>
  <si>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</si>
  <si>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</si>
  <si>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</si>
  <si>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</si>
  <si>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</si>
  <si>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</si>
  <si>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</si>
  <si>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</si>
  <si>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</si>
  <si>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</si>
  <si>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</si>
  <si>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</si>
  <si>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</si>
  <si>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</si>
  <si>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</si>
  <si>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</si>
  <si>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</si>
  <si>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</si>
  <si>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</si>
  <si>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</si>
  <si>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</si>
  <si>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</si>
  <si>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</si>
  <si>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</si>
  <si>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</si>
  <si>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</si>
  <si>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</si>
  <si>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</si>
  <si>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</si>
  <si>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</si>
  <si>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</si>
  <si>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</si>
  <si>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</si>
  <si>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</si>
  <si>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</si>
  <si>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</si>
  <si>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</si>
  <si>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</si>
  <si>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</si>
  <si>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</si>
  <si>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</si>
  <si>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</si>
  <si>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</si>
  <si>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</si>
  <si>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</si>
  <si>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</si>
  <si>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</si>
  <si>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</si>
  <si>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</si>
  <si>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</si>
  <si>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</si>
  <si>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</si>
  <si>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</si>
  <si>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</si>
  <si>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</si>
  <si>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</si>
  <si>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</si>
  <si>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</si>
  <si>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</si>
  <si>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</si>
  <si>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</si>
  <si>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</si>
  <si>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</si>
  <si>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</si>
  <si>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</si>
  <si>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</si>
  <si>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</si>
  <si>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</si>
  <si>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</si>
  <si>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</si>
  <si>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</si>
  <si>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</si>
  <si>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</si>
  <si>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</si>
  <si>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</si>
  <si>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</si>
  <si>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</si>
  <si>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</si>
  <si>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</si>
  <si>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</si>
  <si>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</si>
  <si>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</si>
  <si>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</si>
  <si>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</si>
  <si>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</si>
  <si>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</si>
  <si>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</si>
  <si>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</si>
  <si>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</si>
  <si>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</si>
  <si>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</si>
  <si>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</si>
  <si>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</si>
  <si>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</si>
  <si>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</si>
  <si>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</si>
  <si>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</si>
  <si>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</si>
  <si>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</si>
  <si>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</si>
  <si>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</si>
  <si>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</si>
  <si>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</si>
  <si>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</si>
  <si>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</si>
  <si>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</si>
  <si>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</si>
  <si>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</si>
  <si>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</si>
  <si>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</si>
  <si>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</si>
  <si>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</si>
  <si>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</si>
  <si>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</si>
  <si>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</si>
  <si>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</si>
  <si>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</si>
  <si>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</si>
  <si>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</si>
  <si>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</si>
  <si>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</si>
  <si>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</si>
  <si>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</si>
  <si>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</si>
  <si>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</si>
  <si>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</si>
  <si>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</si>
  <si>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</si>
  <si>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</si>
  <si>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</si>
  <si>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</si>
  <si>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</si>
  <si>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</si>
  <si>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</si>
  <si>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</si>
  <si>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</si>
  <si>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</si>
  <si>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</si>
  <si>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</si>
  <si>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</si>
  <si>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</si>
  <si>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</si>
  <si>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</si>
  <si>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</si>
  <si>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</si>
  <si>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</si>
  <si>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</si>
  <si>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</si>
  <si>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</si>
  <si>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</si>
  <si>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</si>
  <si>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</si>
  <si>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</si>
  <si>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</si>
  <si>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</si>
  <si>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</si>
  <si>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</si>
  <si>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</si>
  <si>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</si>
  <si>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</si>
  <si>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</si>
  <si>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</si>
  <si>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</si>
  <si>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</si>
  <si>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</si>
  <si>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</si>
  <si>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</si>
  <si>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</si>
  <si>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</si>
  <si>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</si>
  <si>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</si>
  <si>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</si>
  <si>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</si>
  <si>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</si>
  <si>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</si>
  <si>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</si>
  <si>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</si>
  <si>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</si>
  <si>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</si>
  <si>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</si>
  <si>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</si>
  <si>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</si>
  <si>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</si>
  <si>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</si>
  <si>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</si>
  <si>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</si>
  <si>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</si>
  <si>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</si>
  <si>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</si>
  <si>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</si>
  <si>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</si>
  <si>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</si>
  <si>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</si>
  <si>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</si>
  <si>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</si>
  <si>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</si>
  <si>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</si>
  <si>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</si>
  <si>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</si>
  <si>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</si>
  <si>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</si>
  <si>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</si>
  <si>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</si>
  <si>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</si>
  <si>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</si>
  <si>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</si>
  <si>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</si>
  <si>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</si>
  <si>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</si>
  <si>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</si>
  <si>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</si>
  <si>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</si>
  <si>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</si>
  <si>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</si>
  <si>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</si>
  <si>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</si>
  <si>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</si>
  <si>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</si>
  <si>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</si>
  <si>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</si>
  <si>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</si>
  <si>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</si>
  <si>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</si>
  <si>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</si>
  <si>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</si>
  <si>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</si>
  <si>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</si>
  <si>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</si>
  <si>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</si>
  <si>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</si>
  <si>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</si>
  <si>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</si>
  <si>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</si>
  <si>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</si>
  <si>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</si>
  <si>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</si>
  <si>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</si>
  <si>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</si>
  <si>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</si>
  <si>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</si>
  <si>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</si>
  <si>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</si>
  <si>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</si>
  <si>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</si>
  <si>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</si>
  <si>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</si>
  <si>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</si>
  <si>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</si>
  <si>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</si>
  <si>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</si>
  <si>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</si>
  <si>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</si>
  <si>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</si>
  <si>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</si>
  <si>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</si>
  <si>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</si>
  <si>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</si>
  <si>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</si>
  <si>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</si>
  <si>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</si>
  <si>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</si>
  <si>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</si>
  <si>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</si>
  <si>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</si>
  <si>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</si>
  <si>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</si>
  <si>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</si>
  <si>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</si>
  <si>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</si>
  <si>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</si>
  <si>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</si>
  <si>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</si>
  <si>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</si>
  <si>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</si>
  <si>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</si>
  <si>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</si>
  <si>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</si>
  <si>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</si>
  <si>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</si>
  <si>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</si>
  <si>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</si>
  <si>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</si>
  <si>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</si>
  <si>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</si>
  <si>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</si>
  <si>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</si>
  <si>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</si>
  <si>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</si>
  <si>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</si>
  <si>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</si>
  <si>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</si>
  <si>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</si>
  <si>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</si>
  <si>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</si>
  <si>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</si>
  <si>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</si>
  <si>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</si>
  <si>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</si>
  <si>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</si>
  <si>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</si>
  <si>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</si>
  <si>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</si>
  <si>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</si>
  <si>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</si>
  <si>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</si>
  <si>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</si>
  <si>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</si>
  <si>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</si>
  <si>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</si>
  <si>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</si>
  <si>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</si>
  <si>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</si>
  <si>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</si>
  <si>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</si>
  <si>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</si>
  <si>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</si>
  <si>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</si>
  <si>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</si>
  <si>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</si>
  <si>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</si>
  <si>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</si>
  <si>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</si>
  <si>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</si>
  <si>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</si>
  <si>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</si>
  <si>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</si>
  <si>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</si>
  <si>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</si>
  <si>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</si>
  <si>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</si>
  <si>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</si>
  <si>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</si>
  <si>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</si>
  <si>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</si>
  <si>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</si>
  <si>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</si>
  <si>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</si>
  <si>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</si>
  <si>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</si>
  <si>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</si>
  <si>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</si>
  <si>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</si>
  <si>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</si>
  <si>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</si>
  <si>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</si>
  <si>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</si>
  <si>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</si>
  <si>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</si>
  <si>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</si>
  <si>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</si>
  <si>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</si>
  <si>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</si>
  <si>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</si>
  <si>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</si>
  <si>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</si>
  <si>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</si>
  <si>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</si>
  <si>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</si>
  <si>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</si>
  <si>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</si>
  <si>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</si>
  <si>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</si>
  <si>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</si>
  <si>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</si>
  <si>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</si>
  <si>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</si>
  <si>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</si>
  <si>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</si>
  <si>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</si>
  <si>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</si>
  <si>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</si>
  <si>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</si>
  <si>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</si>
  <si>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</si>
  <si>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</si>
  <si>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</si>
  <si>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</si>
  <si>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</si>
  <si>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</si>
  <si>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</si>
  <si>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</si>
  <si>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</si>
  <si>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</si>
  <si>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</si>
  <si>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</si>
  <si>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</si>
  <si>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</si>
  <si>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</si>
  <si>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</si>
  <si>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</si>
  <si>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</si>
  <si>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</si>
  <si>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</si>
  <si>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</si>
  <si>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</si>
  <si>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</si>
  <si>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</si>
  <si>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</si>
  <si>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</si>
  <si>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</si>
  <si>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</si>
  <si>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</si>
  <si>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</si>
  <si>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</si>
  <si>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</si>
  <si>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</si>
  <si>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</si>
  <si>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</si>
  <si>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</si>
  <si>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</si>
  <si>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</si>
  <si>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</si>
  <si>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</si>
  <si>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</si>
  <si>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</si>
  <si>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</si>
  <si>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</si>
  <si>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</si>
  <si>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</si>
  <si>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</si>
  <si>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</si>
  <si>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</si>
  <si>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</si>
  <si>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</si>
  <si>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</si>
  <si>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</si>
  <si>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</si>
  <si>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</si>
  <si>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</si>
  <si>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</si>
  <si>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</si>
  <si>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</si>
  <si>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</si>
  <si>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</si>
  <si>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</si>
  <si>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</si>
  <si>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</si>
  <si>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</si>
  <si>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</si>
  <si>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</si>
  <si>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</si>
  <si>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</si>
  <si>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</si>
  <si>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</si>
  <si>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</si>
  <si>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</si>
  <si>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</si>
  <si>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</si>
  <si>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</si>
  <si>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</si>
  <si>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</si>
  <si>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</si>
  <si>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</si>
  <si>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</si>
  <si>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</si>
  <si>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</si>
  <si>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</si>
  <si>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</si>
  <si>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</si>
  <si>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</si>
  <si>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</si>
  <si>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</si>
  <si>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</si>
  <si>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</si>
  <si>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</si>
  <si>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</si>
  <si>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</si>
  <si>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</si>
  <si>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</si>
  <si>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</si>
  <si>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</si>
  <si>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</si>
  <si>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</si>
  <si>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</si>
  <si>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</si>
  <si>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</si>
  <si>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</si>
  <si>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</si>
  <si>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</si>
  <si>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</si>
  <si>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</si>
  <si>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</si>
  <si>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</si>
  <si>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</si>
  <si>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</si>
  <si>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</si>
  <si>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</si>
  <si>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</si>
  <si>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</si>
  <si>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</si>
  <si>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</si>
  <si>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</si>
  <si>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</si>
  <si>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</si>
  <si>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</si>
  <si>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</si>
  <si>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</si>
  <si>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</si>
  <si>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</si>
  <si>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</si>
  <si>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</si>
  <si>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</si>
  <si>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</si>
  <si>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</si>
  <si>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</si>
  <si>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</si>
  <si>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</si>
  <si>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</si>
  <si>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</si>
  <si>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</si>
  <si>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</si>
  <si>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</si>
  <si>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</si>
  <si>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</si>
  <si>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</si>
  <si>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</si>
  <si>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</si>
  <si>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</si>
  <si>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</si>
  <si>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</si>
  <si>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</si>
  <si>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</si>
  <si>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</si>
  <si>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</si>
  <si>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</si>
  <si>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</si>
  <si>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</si>
  <si>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</si>
  <si>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</si>
  <si>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</si>
  <si>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</si>
  <si>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</si>
  <si>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</si>
  <si>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</si>
  <si>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</si>
  <si>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</si>
  <si>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</si>
  <si>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</si>
  <si>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</si>
  <si>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</si>
  <si>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</si>
  <si>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</si>
  <si>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</si>
  <si>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</si>
  <si>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</si>
  <si>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</si>
  <si>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</si>
  <si>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</si>
  <si>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</si>
  <si>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</si>
  <si>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</si>
  <si>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</si>
  <si>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</si>
  <si>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</si>
  <si>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</si>
  <si>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</si>
  <si>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</si>
  <si>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</si>
  <si>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</si>
  <si>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</si>
  <si>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</si>
  <si>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</si>
  <si>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</si>
  <si>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</si>
  <si>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</si>
  <si>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</si>
  <si>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</si>
  <si>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</si>
  <si>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</si>
  <si>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</si>
  <si>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</si>
  <si>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</si>
  <si>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</si>
  <si>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</si>
  <si>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</si>
  <si>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</si>
  <si>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</si>
  <si>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</si>
  <si>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</si>
  <si>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</si>
  <si>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</si>
  <si>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</si>
  <si>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</si>
  <si>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</si>
  <si>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</si>
  <si>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</si>
  <si>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</si>
  <si>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</si>
  <si>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</si>
  <si>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</si>
  <si>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</si>
  <si>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</si>
  <si>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</si>
  <si>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</si>
  <si>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</si>
  <si>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</si>
  <si>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</si>
  <si>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</si>
  <si>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</si>
  <si>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</si>
  <si>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</si>
  <si>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</si>
  <si>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</si>
  <si>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</si>
  <si>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</si>
  <si>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</si>
  <si>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</si>
  <si>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</si>
  <si>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</si>
  <si>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</si>
  <si>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</si>
  <si>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</si>
  <si>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</si>
  <si>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</si>
  <si>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</si>
  <si>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</si>
  <si>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</si>
  <si>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</si>
  <si>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</si>
  <si>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</si>
  <si>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</si>
  <si>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</si>
  <si>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</si>
  <si>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</si>
  <si>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</si>
  <si>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</si>
  <si>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</si>
  <si>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</si>
  <si>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</si>
  <si>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</si>
  <si>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</si>
  <si>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</si>
  <si>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</si>
  <si>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</si>
  <si>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</si>
  <si>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</si>
  <si>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</si>
  <si>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</si>
  <si>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</si>
  <si>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</si>
  <si>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</si>
  <si>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</si>
  <si>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</si>
  <si>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</si>
  <si>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</si>
  <si>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</si>
  <si>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</si>
  <si>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</si>
  <si>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</si>
  <si>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</si>
  <si>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</si>
  <si>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</si>
  <si>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</si>
  <si>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</si>
  <si>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</si>
  <si>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</si>
  <si>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</si>
  <si>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</si>
  <si>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</si>
  <si>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</si>
  <si>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</si>
  <si>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</si>
  <si>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</si>
  <si>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</si>
  <si>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</si>
  <si>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</si>
  <si>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</si>
  <si>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</si>
  <si>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</si>
  <si>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</si>
  <si>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</si>
  <si>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</si>
  <si>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</si>
  <si>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</si>
  <si>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</si>
  <si>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</si>
  <si>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</si>
  <si>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</si>
  <si>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</si>
  <si>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</si>
  <si>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</si>
  <si>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</si>
  <si>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</si>
  <si>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</si>
  <si>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</si>
  <si>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</si>
  <si>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</si>
  <si>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</si>
  <si>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</si>
  <si>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</si>
  <si>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</si>
  <si>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</si>
  <si>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</si>
  <si>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</si>
  <si>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</si>
  <si>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</si>
  <si>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</si>
  <si>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</si>
  <si>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</si>
  <si>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</si>
  <si>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</si>
  <si>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</si>
  <si>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</si>
  <si>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</si>
  <si>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</si>
  <si>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</si>
  <si>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</si>
  <si>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</si>
  <si>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</si>
  <si>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</si>
  <si>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</si>
  <si>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</si>
  <si>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</si>
  <si>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</si>
  <si>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</si>
  <si>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</si>
  <si>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</si>
  <si>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</si>
  <si>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</si>
  <si>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</si>
  <si>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</si>
  <si>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</si>
  <si>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</si>
  <si>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</si>
  <si>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</si>
  <si>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</si>
  <si>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</si>
  <si>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</si>
  <si>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</si>
  <si>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</si>
  <si>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</si>
  <si>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</si>
  <si>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</si>
  <si>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</si>
  <si>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</si>
  <si>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</si>
  <si>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</si>
  <si>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</si>
  <si>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</si>
  <si>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</si>
  <si>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</si>
  <si>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</si>
  <si>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</si>
  <si>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</si>
  <si>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</si>
  <si>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</si>
  <si>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</si>
  <si>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</si>
  <si>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</si>
  <si>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</si>
  <si>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</si>
  <si>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</si>
  <si>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</si>
  <si>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</si>
  <si>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</si>
  <si>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</si>
  <si>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</si>
  <si>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</si>
  <si>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</si>
  <si>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</si>
  <si>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</si>
  <si>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</si>
  <si>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</si>
  <si>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</si>
  <si>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</si>
  <si>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</si>
  <si>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</si>
  <si>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</si>
  <si>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</si>
  <si>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</si>
  <si>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</si>
  <si>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</si>
  <si>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</si>
  <si>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</si>
  <si>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</si>
  <si>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</si>
  <si>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</si>
  <si>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</si>
  <si>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</si>
  <si>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</si>
  <si>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</si>
  <si>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</si>
  <si>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</si>
  <si>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</si>
  <si>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</si>
  <si>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</si>
  <si>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</si>
  <si>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</si>
  <si>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</si>
  <si>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</si>
  <si>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</si>
  <si>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</si>
  <si>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</si>
  <si>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</si>
  <si>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</si>
  <si>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</si>
  <si>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</si>
  <si>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</si>
  <si>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</si>
  <si>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</si>
  <si>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</si>
  <si>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</si>
  <si>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</si>
  <si>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</si>
  <si>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</si>
  <si>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</si>
  <si>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</si>
  <si>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</si>
  <si>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</si>
  <si>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</si>
  <si>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</si>
  <si>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</si>
  <si>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</si>
  <si>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</si>
  <si>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</si>
  <si>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</si>
  <si>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</si>
  <si>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</si>
  <si>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</si>
  <si>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</si>
  <si>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</si>
  <si>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</si>
  <si>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</si>
  <si>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</si>
  <si>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</si>
  <si>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</si>
  <si>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</si>
  <si>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</si>
  <si>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</si>
  <si>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</si>
  <si>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</si>
  <si>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</si>
  <si>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</si>
  <si>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</si>
  <si>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</si>
  <si>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</si>
  <si>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</si>
  <si>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</si>
  <si>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</si>
  <si>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</si>
  <si>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</si>
  <si>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</si>
  <si>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</si>
  <si>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</si>
  <si>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</si>
  <si>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</si>
  <si>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</si>
  <si>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</si>
  <si>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</si>
  <si>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</si>
  <si>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</si>
  <si>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</si>
  <si>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</si>
  <si>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</si>
  <si>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</si>
  <si>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</si>
  <si>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</si>
  <si>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</si>
  <si>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</si>
  <si>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</si>
  <si>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</si>
  <si>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</si>
  <si>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</si>
  <si>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</si>
  <si>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</si>
  <si>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</si>
  <si>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</si>
  <si>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</si>
  <si>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</si>
  <si>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</si>
  <si>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</si>
  <si>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</si>
  <si>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</si>
  <si>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</si>
  <si>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</si>
  <si>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</si>
  <si>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</si>
  <si>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</si>
  <si>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</si>
  <si>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</si>
  <si>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</si>
  <si>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</si>
  <si>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</si>
  <si>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</si>
  <si>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</si>
  <si>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</si>
  <si>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</si>
  <si>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</si>
  <si>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</si>
  <si>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</si>
  <si>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</si>
  <si>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</si>
  <si>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</si>
  <si>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</si>
  <si>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</si>
  <si>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</si>
  <si>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</si>
  <si>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</si>
  <si>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</si>
  <si>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</si>
  <si>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</si>
  <si>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</si>
  <si>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</si>
  <si>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</si>
  <si>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</si>
  <si>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</si>
  <si>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</si>
  <si>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</si>
  <si>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</si>
  <si>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</si>
  <si>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</si>
  <si>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</si>
  <si>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</si>
  <si>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</si>
  <si>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</si>
  <si>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</si>
  <si>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</si>
  <si>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</si>
  <si>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</si>
  <si>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</si>
  <si>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</si>
  <si>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</si>
  <si>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</si>
  <si>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</si>
  <si>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</si>
  <si>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</si>
  <si>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</si>
  <si>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</si>
  <si>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</si>
  <si>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</si>
  <si>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</si>
  <si>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</si>
  <si>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</si>
  <si>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</si>
  <si>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</si>
  <si>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</si>
  <si>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</si>
  <si>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</si>
  <si>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</si>
  <si>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</si>
  <si>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</si>
  <si>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</si>
  <si>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</si>
  <si>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</si>
  <si>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</si>
  <si>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</si>
  <si>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</si>
  <si>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</si>
  <si>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</si>
  <si>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</si>
  <si>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</si>
  <si>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</si>
  <si>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</si>
  <si>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</si>
  <si>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</si>
  <si>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</si>
  <si>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</si>
  <si>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</si>
  <si>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</si>
  <si>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</si>
  <si>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</si>
  <si>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</si>
  <si>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</si>
  <si>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</si>
  <si>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</si>
  <si>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</si>
  <si>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</si>
  <si>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</si>
  <si>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</si>
  <si>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</si>
  <si>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</si>
  <si>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</si>
  <si>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</si>
  <si>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</si>
  <si>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</si>
  <si>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</si>
  <si>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</si>
  <si>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</si>
  <si>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</si>
  <si>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</si>
  <si>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</si>
  <si>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</si>
  <si>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</si>
  <si>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</si>
  <si>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</si>
  <si>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</si>
  <si>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</si>
  <si>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</si>
  <si>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</si>
  <si>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</si>
  <si>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</si>
  <si>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</si>
  <si>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</si>
  <si>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</si>
  <si>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</si>
  <si>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</si>
  <si>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</si>
  <si>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</si>
  <si>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</si>
  <si>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</si>
  <si>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</si>
  <si>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</si>
  <si>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</si>
  <si>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</si>
  <si>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</si>
  <si>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</si>
  <si>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</si>
  <si>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</si>
  <si>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</si>
  <si>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</si>
  <si>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</si>
  <si>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</si>
  <si>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</si>
  <si>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</si>
  <si>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</si>
  <si>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</si>
  <si>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</si>
  <si>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</si>
  <si>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</si>
  <si>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</si>
  <si>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</si>
  <si>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</si>
  <si>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</si>
  <si>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</si>
  <si>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</si>
  <si>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</si>
  <si>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</si>
  <si>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</si>
  <si>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</si>
  <si>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</si>
  <si>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</si>
  <si>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</si>
  <si>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</si>
  <si>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</si>
  <si>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</si>
  <si>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</si>
  <si>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</si>
  <si>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</si>
  <si>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</si>
  <si>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</si>
  <si>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</si>
  <si>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</si>
  <si>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</si>
  <si>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</si>
  <si>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</si>
  <si>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</si>
  <si>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</si>
  <si>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</si>
  <si>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</si>
  <si>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</si>
  <si>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</si>
  <si>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</si>
  <si>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</si>
  <si>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</si>
  <si>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</si>
  <si>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</si>
  <si>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</si>
  <si>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</si>
  <si>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</si>
  <si>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</si>
  <si>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</si>
  <si>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</si>
  <si>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</si>
  <si>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</si>
  <si>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</si>
  <si>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</si>
  <si>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</si>
  <si>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</si>
  <si>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</si>
  <si>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</si>
  <si>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</si>
  <si>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</si>
  <si>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</si>
  <si>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</si>
  <si>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</si>
  <si>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</si>
  <si>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</si>
  <si>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</si>
  <si>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</si>
  <si>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</si>
  <si>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</si>
  <si>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</si>
  <si>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</si>
  <si>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</si>
  <si>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</si>
  <si>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</si>
  <si>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</si>
  <si>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</si>
  <si>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</si>
  <si>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</si>
  <si>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</si>
  <si>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</si>
  <si>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</si>
  <si>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</si>
  <si>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</si>
  <si>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</si>
  <si>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</si>
  <si>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</si>
  <si>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</si>
  <si>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</si>
  <si>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</si>
  <si>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</si>
  <si>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</si>
  <si>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</si>
  <si>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</si>
  <si>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</si>
  <si>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</si>
  <si>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</si>
  <si>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</si>
  <si>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</si>
  <si>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</si>
  <si>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</si>
  <si>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</si>
  <si>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</si>
  <si>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</si>
  <si>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</si>
  <si>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</si>
  <si>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</si>
  <si>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</si>
  <si>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</si>
  <si>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</si>
  <si>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</si>
  <si>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</si>
  <si>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</si>
  <si>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</si>
  <si>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</si>
  <si>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</si>
  <si>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</si>
  <si>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</si>
  <si>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</si>
  <si>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</si>
  <si>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</si>
  <si>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</si>
  <si>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</si>
  <si>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</si>
  <si>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</si>
  <si>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</si>
  <si>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</si>
  <si>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</si>
  <si>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</si>
  <si>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</si>
  <si>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</si>
  <si>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</si>
  <si>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</si>
  <si>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</si>
  <si>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</si>
  <si>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</si>
  <si>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</si>
  <si>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</si>
  <si>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</si>
  <si>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</si>
  <si>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</si>
  <si>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</si>
  <si>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</si>
  <si>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</si>
  <si>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</si>
  <si>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</si>
  <si>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</si>
  <si>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</si>
  <si>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</si>
  <si>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</si>
  <si>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</si>
  <si>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</si>
  <si>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</si>
  <si>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</si>
  <si>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</si>
  <si>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</si>
  <si>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</si>
  <si>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</si>
  <si>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</si>
  <si>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</si>
  <si>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</si>
  <si>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</si>
  <si>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</si>
  <si>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</si>
  <si>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</si>
  <si>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</si>
  <si>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</si>
  <si>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</si>
  <si>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</si>
  <si>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</si>
  <si>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</si>
  <si>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</si>
  <si>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</si>
  <si>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</si>
  <si>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</si>
  <si>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</si>
  <si>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</si>
  <si>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</si>
  <si>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</si>
  <si>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</si>
  <si>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</si>
  <si>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</si>
  <si>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</si>
  <si>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</si>
  <si>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</si>
  <si>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</si>
  <si>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</si>
  <si>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</si>
  <si>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</si>
  <si>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</si>
  <si>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</si>
  <si>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</si>
  <si>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</si>
  <si>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</si>
  <si>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</si>
  <si>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</si>
  <si>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</si>
  <si>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</si>
  <si>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</si>
  <si>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</si>
  <si>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</si>
  <si>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</si>
  <si>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</si>
  <si>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</si>
  <si>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</si>
  <si>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</si>
  <si>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</si>
  <si>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</si>
  <si>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</si>
  <si>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</si>
  <si>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</si>
  <si>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</si>
  <si>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</si>
  <si>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</si>
  <si>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</si>
  <si>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</si>
  <si>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</si>
  <si>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</si>
  <si>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</si>
  <si>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</si>
  <si>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</si>
  <si>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</si>
  <si>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</si>
  <si>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</si>
  <si>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</si>
  <si>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</si>
  <si>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</si>
  <si>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</si>
  <si>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</si>
  <si>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</si>
  <si>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</si>
  <si>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</si>
  <si>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</si>
  <si>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</si>
  <si>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</si>
  <si>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</si>
  <si>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</si>
  <si>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</si>
  <si>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</si>
  <si>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</si>
  <si>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</si>
  <si>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</si>
  <si>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</si>
  <si>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</si>
  <si>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</si>
  <si>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</si>
  <si>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</si>
  <si>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</si>
  <si>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</si>
  <si>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</si>
  <si>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</si>
  <si>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</si>
  <si>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</si>
  <si>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</si>
  <si>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</si>
  <si>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</si>
  <si>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</si>
  <si>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</si>
  <si>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</si>
  <si>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</si>
  <si>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</si>
  <si>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</si>
  <si>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</si>
  <si>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</si>
  <si>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</si>
  <si>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</si>
  <si>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</si>
  <si>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</si>
  <si>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</si>
  <si>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</si>
  <si>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</si>
  <si>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</si>
  <si>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</si>
  <si>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</si>
  <si>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</si>
  <si>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</si>
  <si>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</si>
  <si>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</si>
  <si>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</si>
  <si>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</si>
  <si>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</si>
  <si>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</si>
  <si>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</si>
  <si>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</si>
  <si>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</si>
  <si>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</si>
  <si>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</si>
  <si>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</si>
  <si>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</si>
  <si>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</si>
  <si>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</si>
  <si>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</si>
  <si>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</si>
  <si>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</si>
  <si>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</si>
  <si>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</si>
  <si>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</si>
  <si>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</si>
  <si>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</si>
  <si>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</si>
  <si>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</si>
  <si>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</si>
  <si>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</si>
  <si>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</si>
  <si>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</si>
  <si>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</si>
  <si>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</si>
  <si>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</si>
  <si>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</si>
  <si>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</si>
  <si>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</si>
  <si>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</si>
  <si>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</si>
  <si>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</si>
  <si>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</si>
  <si>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</si>
  <si>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</si>
  <si>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</si>
  <si>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</si>
  <si>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</si>
  <si>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</si>
  <si>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</si>
  <si>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</si>
  <si>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</si>
  <si>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</si>
  <si>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</si>
  <si>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</si>
  <si>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</si>
  <si>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</si>
  <si>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</si>
  <si>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</si>
  <si>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</si>
  <si>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</si>
  <si>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</si>
  <si>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</si>
  <si>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</si>
  <si>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</si>
  <si>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</si>
  <si>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</si>
  <si>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</si>
  <si>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</si>
  <si>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</si>
  <si>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</si>
  <si>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</si>
  <si>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</si>
  <si>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</si>
  <si>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</si>
  <si>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</si>
  <si>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</si>
  <si>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</si>
  <si>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</si>
  <si>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</si>
  <si>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</si>
  <si>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</si>
  <si>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</si>
  <si>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</si>
  <si>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</si>
  <si>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</si>
  <si>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</si>
  <si>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</si>
  <si>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</si>
  <si>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</si>
  <si>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</si>
  <si>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</si>
  <si>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</si>
  <si>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</si>
  <si>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</si>
  <si>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</si>
  <si>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</si>
  <si>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</si>
  <si>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</si>
  <si>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</si>
  <si>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</si>
  <si>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</si>
  <si>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</si>
  <si>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</si>
  <si>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</si>
  <si>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</si>
  <si>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</si>
  <si>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</si>
  <si>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</si>
  <si>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</si>
  <si>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</si>
  <si>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</si>
  <si>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</si>
  <si>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</si>
  <si>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</si>
  <si>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</si>
  <si>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</si>
  <si>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</si>
  <si>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</si>
  <si>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</si>
  <si>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</si>
  <si>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</si>
  <si>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</si>
  <si>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</si>
  <si>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</si>
  <si>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</si>
  <si>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</si>
  <si>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</si>
  <si>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</si>
  <si>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</si>
  <si>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</si>
  <si>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</si>
  <si>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</si>
  <si>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</si>
  <si>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</si>
  <si>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</si>
  <si>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</si>
  <si>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</si>
  <si>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</si>
  <si>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</si>
  <si>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</si>
  <si>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</si>
  <si>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</si>
  <si>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</si>
  <si>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</si>
  <si>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</si>
  <si>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</si>
  <si>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</si>
  <si>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</si>
  <si>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</si>
  <si>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</si>
  <si>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</si>
  <si>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</si>
  <si>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</si>
  <si>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</si>
  <si>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</si>
  <si>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</si>
  <si>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</si>
  <si>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</si>
  <si>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</si>
  <si>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</si>
  <si>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</si>
  <si>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</si>
  <si>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</si>
  <si>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</si>
  <si>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</si>
  <si>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</si>
  <si>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</si>
  <si>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</si>
  <si>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</si>
  <si>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</si>
  <si>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</si>
  <si>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</si>
  <si>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</si>
  <si>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</si>
  <si>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</si>
  <si>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</si>
  <si>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</si>
  <si>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</si>
  <si>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</si>
  <si>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</si>
  <si>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</si>
  <si>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</si>
  <si>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</si>
  <si>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</si>
  <si>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</si>
  <si>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</si>
  <si>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</si>
  <si>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</si>
  <si>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</si>
  <si>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</si>
  <si>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</si>
  <si>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</si>
  <si>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</si>
  <si>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</si>
  <si>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</si>
  <si>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</si>
  <si>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</si>
  <si>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</si>
  <si>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</si>
  <si>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</si>
  <si>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</si>
  <si>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</si>
  <si>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</si>
  <si>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</si>
  <si>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</si>
  <si>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</si>
  <si>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</si>
  <si>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</si>
  <si>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</si>
  <si>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</si>
  <si>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</si>
  <si>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</si>
  <si>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</si>
  <si>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</si>
  <si>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</si>
  <si>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</si>
  <si>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</si>
  <si>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</si>
  <si>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</si>
  <si>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</si>
  <si>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</si>
  <si>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</si>
  <si>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</si>
  <si>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</si>
  <si>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</si>
  <si>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</si>
  <si>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</si>
  <si>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</si>
  <si>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</si>
  <si>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</si>
  <si>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</si>
  <si>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</si>
  <si>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</si>
  <si>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</si>
  <si>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</si>
  <si>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</si>
  <si>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</si>
  <si>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</si>
  <si>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</si>
  <si>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</si>
  <si>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</si>
  <si>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</si>
  <si>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</si>
  <si>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</si>
  <si>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</si>
  <si>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</si>
  <si>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</si>
  <si>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</si>
  <si>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</si>
  <si>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</si>
  <si>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</si>
  <si>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</si>
  <si>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</si>
  <si>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</si>
  <si>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</si>
  <si>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</si>
  <si>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</si>
  <si>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</si>
  <si>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</si>
  <si>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</si>
  <si>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</si>
  <si>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</si>
  <si>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</si>
  <si>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</si>
  <si>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</si>
  <si>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</si>
  <si>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</si>
  <si>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</si>
  <si>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</si>
  <si>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</si>
  <si>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</si>
  <si>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</si>
  <si>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</si>
  <si>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</si>
  <si>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</si>
  <si>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</si>
  <si>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</si>
  <si>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</si>
  <si>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</si>
  <si>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</si>
  <si>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</si>
  <si>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</si>
  <si>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</si>
  <si>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</si>
  <si>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</si>
  <si>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</si>
  <si>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</si>
  <si>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</si>
  <si>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</si>
  <si>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</si>
  <si>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</si>
  <si>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</si>
  <si>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</si>
  <si>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</si>
  <si>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</si>
  <si>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</si>
  <si>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</si>
  <si>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</si>
  <si>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</si>
  <si>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</si>
  <si>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</si>
  <si>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</si>
  <si>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</si>
  <si>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</si>
  <si>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</si>
  <si>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</si>
  <si>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</si>
  <si>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</si>
  <si>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</si>
  <si>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</si>
  <si>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</si>
  <si>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</si>
  <si>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</si>
  <si>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</si>
  <si>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</si>
  <si>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</si>
  <si>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</si>
  <si>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</si>
  <si>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</si>
  <si>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</si>
  <si>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</si>
  <si>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</si>
  <si>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</si>
  <si>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</si>
  <si>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</si>
  <si>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</si>
  <si>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</si>
  <si>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</si>
  <si>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</si>
  <si>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</si>
  <si>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</si>
  <si>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</si>
  <si>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</si>
  <si>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</si>
  <si>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</si>
  <si>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</si>
  <si>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</si>
  <si>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</si>
  <si>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</si>
  <si>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</si>
  <si>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</si>
  <si>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</si>
  <si>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</si>
  <si>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</si>
  <si>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</si>
  <si>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</si>
  <si>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</si>
  <si>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</si>
  <si>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</si>
  <si>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</si>
  <si>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</si>
  <si>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</si>
  <si>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</si>
  <si>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</si>
  <si>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</si>
  <si>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</si>
  <si>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</si>
  <si>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</si>
  <si>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</si>
  <si>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</si>
  <si>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</si>
  <si>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</si>
  <si>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</si>
  <si>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</si>
  <si>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</si>
  <si>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</si>
  <si>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</si>
  <si>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</si>
  <si>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</si>
  <si>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</si>
  <si>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</si>
  <si>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</si>
  <si>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</si>
  <si>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</si>
  <si>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</si>
  <si>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</si>
  <si>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</si>
  <si>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</si>
  <si>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</si>
  <si>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</si>
  <si>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</si>
  <si>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</si>
  <si>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</si>
  <si>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</si>
  <si>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</si>
  <si>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</si>
  <si>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</si>
  <si>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</si>
  <si>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</si>
  <si>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</si>
  <si>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</si>
  <si>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</si>
  <si>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</si>
  <si>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</si>
  <si>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</si>
  <si>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</si>
  <si>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</si>
  <si>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</si>
  <si>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</si>
  <si>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</si>
  <si>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</si>
  <si>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</si>
  <si>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</si>
  <si>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</si>
  <si>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</si>
  <si>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</si>
  <si>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</si>
  <si>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</si>
  <si>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</si>
  <si>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</si>
  <si>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</si>
  <si>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</si>
  <si>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</si>
  <si>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</si>
  <si>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</si>
  <si>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</si>
  <si>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</si>
  <si>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</si>
  <si>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</si>
  <si>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</si>
  <si>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</si>
  <si>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</si>
  <si>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</si>
  <si>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</si>
  <si>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</si>
  <si>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</si>
  <si>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</si>
  <si>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</si>
  <si>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</si>
  <si>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</si>
  <si>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</si>
  <si>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</si>
  <si>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</si>
  <si>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</si>
  <si>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</si>
  <si>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</si>
  <si>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</si>
  <si>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</si>
  <si>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</si>
  <si>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</si>
  <si>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</si>
  <si>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</si>
  <si>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</si>
  <si>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</si>
  <si>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</si>
  <si>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</si>
  <si>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</si>
  <si>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</si>
  <si>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</si>
  <si>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</si>
  <si>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</si>
  <si>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</si>
  <si>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</si>
  <si>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</si>
  <si>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</si>
  <si>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</si>
  <si>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</si>
  <si>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</si>
  <si>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</si>
  <si>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</si>
  <si>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</si>
  <si>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</si>
  <si>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</si>
  <si>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</si>
  <si>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</si>
  <si>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</si>
  <si>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</si>
  <si>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</si>
  <si>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</si>
  <si>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</si>
  <si>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</si>
  <si>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</si>
  <si>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</si>
  <si>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</si>
  <si>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</si>
  <si>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</si>
  <si>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</si>
  <si>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</si>
  <si>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</si>
  <si>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</si>
  <si>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</si>
  <si>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</si>
  <si>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</si>
  <si>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</si>
  <si>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</si>
  <si>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</si>
  <si>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</si>
  <si>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</si>
  <si>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</si>
  <si>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</si>
  <si>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</si>
  <si>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</si>
  <si>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</si>
  <si>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</si>
  <si>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</si>
  <si>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</si>
  <si>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</si>
  <si>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</si>
  <si>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</si>
  <si>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</si>
  <si>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</si>
  <si>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</si>
  <si>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</si>
  <si>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</si>
  <si>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</si>
  <si>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</si>
  <si>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</si>
  <si>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</si>
  <si>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</si>
  <si>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</si>
  <si>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</si>
  <si>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</si>
  <si>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</si>
  <si>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</si>
  <si>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</si>
  <si>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</si>
  <si>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</si>
  <si>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</si>
  <si>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</si>
  <si>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</si>
  <si>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</si>
  <si>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</si>
  <si>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</si>
  <si>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</si>
  <si>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</si>
  <si>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</si>
  <si>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</si>
  <si>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</si>
  <si>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</si>
  <si>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Община Дряново</t>
  </si>
  <si>
    <t>b750</t>
  </si>
  <si>
    <t>d628</t>
  </si>
  <si>
    <t>c922</t>
  </si>
  <si>
    <t>К. Инджова-Дечева</t>
  </si>
  <si>
    <t>Д. Мирчева</t>
  </si>
  <si>
    <t>инж. М. Семов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</si>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</sst>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Дряново</v>
      </c>
      <c r="C2" s="1752"/>
      <c r="D2" s="1753"/>
      <c r="E2" s="1021"/>
      <c r="F2" s="1022">
        <f>+OTCHET!H9</f>
        <v>0</v>
      </c>
      <c r="G2" s="1023" t="str">
        <f>+OTCHET!F12</f>
        <v>5702</v>
      </c>
      <c r="H2" s="1024"/>
      <c r="I2" s="1754">
        <f>+OTCHET!H609</f>
        <v>0</v>
      </c>
      <c r="J2" s="1755"/>
      <c r="K2" s="1015"/>
      <c r="L2" s="1756" t="str">
        <f>OTCHET!H607</f>
        <v>fsd_budget@dryanovo.bg</v>
      </c>
      <c r="M2" s="1757"/>
      <c r="N2" s="1758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9900</v>
      </c>
      <c r="K51" s="1097"/>
      <c r="L51" s="1104">
        <f>+IF($P$2=33,$Q51,0)</f>
        <v>0</v>
      </c>
      <c r="M51" s="1097"/>
      <c r="N51" s="1134">
        <f>+ROUND(+G51+J51+L51,0)</f>
        <v>9900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9900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9900</v>
      </c>
      <c r="K56" s="1097"/>
      <c r="L56" s="1210">
        <f>+ROUND(+SUM(L51:L55),0)</f>
        <v>0</v>
      </c>
      <c r="M56" s="1097"/>
      <c r="N56" s="1211">
        <f>+ROUND(+SUM(N51:N55),0)</f>
        <v>9900</v>
      </c>
      <c r="O56" s="1099"/>
      <c r="P56" s="1209">
        <f>+ROUND(+SUM(P51:P55),0)</f>
        <v>0</v>
      </c>
      <c r="Q56" s="1210">
        <f>+ROUND(+SUM(Q51:Q55),0)</f>
        <v>9900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9900</v>
      </c>
      <c r="K77" s="1097"/>
      <c r="L77" s="1235">
        <f>+ROUND(L56+L63+L67+L71+L75,0)</f>
        <v>0</v>
      </c>
      <c r="M77" s="1097"/>
      <c r="N77" s="1236">
        <f>+ROUND(N56+N63+N67+N71+N75,0)</f>
        <v>9900</v>
      </c>
      <c r="O77" s="1099"/>
      <c r="P77" s="1233">
        <f>+ROUND(P56+P63+P67+P71+P75,0)</f>
        <v>0</v>
      </c>
      <c r="Q77" s="1234">
        <f>+ROUND(Q56+Q63+Q67+Q71+Q75,0)</f>
        <v>9900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32448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32448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-32450</v>
      </c>
      <c r="J80" s="1122">
        <f>+IF(OR($P$2=98,$P$2=42,$P$2=96,$P$2=97),$Q80,0)</f>
        <v>9900</v>
      </c>
      <c r="K80" s="1097"/>
      <c r="L80" s="1122">
        <f>+IF($P$2=33,$Q80,0)</f>
        <v>0</v>
      </c>
      <c r="M80" s="1097"/>
      <c r="N80" s="1123">
        <f>+ROUND(+G80+J80+L80,0)</f>
        <v>9900</v>
      </c>
      <c r="O80" s="1099"/>
      <c r="P80" s="1121">
        <f>+ROUND(OTCHET!E431,0)</f>
        <v>-32450</v>
      </c>
      <c r="Q80" s="1122">
        <f>+ROUND(OTCHET!L431,0)</f>
        <v>9900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-2</v>
      </c>
      <c r="J81" s="1244">
        <f>+ROUND(J79+J80,0)</f>
        <v>9900</v>
      </c>
      <c r="K81" s="1097"/>
      <c r="L81" s="1244">
        <f>+ROUND(L79+L80,0)</f>
        <v>0</v>
      </c>
      <c r="M81" s="1097"/>
      <c r="N81" s="1245">
        <f>+ROUND(N79+N80,0)</f>
        <v>9900</v>
      </c>
      <c r="O81" s="1099"/>
      <c r="P81" s="1243">
        <f>+ROUND(P79+P80,0)</f>
        <v>-2</v>
      </c>
      <c r="Q81" s="1244">
        <f>+ROUND(Q79+Q80,0)</f>
        <v>9900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-2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-2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2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2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2</v>
      </c>
      <c r="J129" s="1110">
        <f>+IF(OR($P$2=98,$P$2=42,$P$2=96,$P$2=97),$Q129,0)</f>
        <v>2</v>
      </c>
      <c r="K129" s="1097"/>
      <c r="L129" s="1110">
        <f>+IF($P$2=33,$Q129,0)</f>
        <v>0</v>
      </c>
      <c r="M129" s="1097"/>
      <c r="N129" s="1111">
        <f>+ROUND(+G129+J129+L129,0)</f>
        <v>2</v>
      </c>
      <c r="O129" s="1099"/>
      <c r="P129" s="1109">
        <f>+ROUND(+SUM(OTCHET!E569:E574)+SUM(OTCHET!E583:E584)+IF(AND(OTCHET!$F$12=9900,+OTCHET!$E$15=0),0,SUM(OTCHET!E589:E590)),0)</f>
        <v>2</v>
      </c>
      <c r="Q129" s="1110">
        <f>+ROUND(+SUM(OTCHET!L569:L574)+SUM(OTCHET!L583:L584)+IF(AND(OTCHET!$F$12=9900,+OTCHET!$E$15=0),0,SUM(OTCHET!L589:L590)),0)</f>
        <v>2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</v>
      </c>
      <c r="K131" s="1097"/>
      <c r="L131" s="1122">
        <f>+IF($P$2=33,$Q131,0)</f>
        <v>0</v>
      </c>
      <c r="M131" s="1097"/>
      <c r="N131" s="1123">
        <f>+ROUND(+G131+J131+L131,0)</f>
        <v>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-2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-2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43203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9900</v>
      </c>
      <c r="G38" s="850">
        <f>G39+G43+G44+G46+SUM(G48:G52)+G55</f>
        <v>0</v>
      </c>
      <c r="H38" s="851">
        <f>H39+H43+H44+H46+SUM(H48:H52)+H55</f>
        <v>9900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9900</v>
      </c>
      <c r="G43" s="818">
        <f>+OTCHET!I206+OTCHET!I224+OTCHET!I273</f>
        <v>0</v>
      </c>
      <c r="H43" s="819">
        <f>+OTCHET!J206+OTCHET!J224+OTCHET!J273</f>
        <v>9900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-2</v>
      </c>
      <c r="F56" s="894">
        <f>+F57+F58+F62</f>
        <v>9900</v>
      </c>
      <c r="G56" s="895">
        <f>+G57+G58+G62</f>
        <v>0</v>
      </c>
      <c r="H56" s="896">
        <f>+H57+H58+H62</f>
        <v>9900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-2</v>
      </c>
      <c r="F58" s="903">
        <f t="shared" si="2"/>
        <v>9900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9900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-32450</v>
      </c>
      <c r="F59" s="907">
        <f t="shared" si="2"/>
        <v>9900</v>
      </c>
      <c r="G59" s="908">
        <f>+OTCHET!I424+OTCHET!I425+OTCHET!I426+OTCHET!I427+OTCHET!I428</f>
        <v>0</v>
      </c>
      <c r="H59" s="909">
        <f>+OTCHET!J424+OTCHET!J425+OTCHET!J426+OTCHET!J427+OTCHET!J428</f>
        <v>9900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-2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2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2</v>
      </c>
      <c r="F90" s="903">
        <f t="shared" si="5"/>
        <v>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fsd_budget@dryanovo.bg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Инджова-Дечева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view="pageBreakPreview" zoomScale="60" zoomScaleNormal="75" zoomScalePageLayoutView="0" workbookViewId="0" topLeftCell="B2">
      <selection activeCell="H608" sqref="H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РА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2072</v>
      </c>
      <c r="C9" s="1848"/>
      <c r="D9" s="1849"/>
      <c r="E9" s="115">
        <v>43101</v>
      </c>
      <c r="F9" s="116">
        <v>43190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Дряново</v>
      </c>
      <c r="C12" s="1810"/>
      <c r="D12" s="1811"/>
      <c r="E12" s="118" t="s">
        <v>975</v>
      </c>
      <c r="F12" s="1588" t="s">
        <v>1443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РА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Дряново</v>
      </c>
      <c r="C177" s="1807"/>
      <c r="D177" s="1808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Дряново</v>
      </c>
      <c r="C180" s="1810"/>
      <c r="D180" s="1811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9900</v>
      </c>
      <c r="K206" s="277">
        <f t="shared" si="49"/>
        <v>0</v>
      </c>
      <c r="L206" s="311">
        <f t="shared" si="49"/>
        <v>9900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9900</v>
      </c>
      <c r="K213" s="324">
        <f t="shared" si="50"/>
        <v>0</v>
      </c>
      <c r="L213" s="321">
        <f t="shared" si="50"/>
        <v>9900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9900</v>
      </c>
      <c r="K303" s="399">
        <f t="shared" si="79"/>
        <v>0</v>
      </c>
      <c r="L303" s="396">
        <f t="shared" si="79"/>
        <v>9900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РА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Дряново</v>
      </c>
      <c r="C352" s="1807"/>
      <c r="D352" s="1808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Дряново</v>
      </c>
      <c r="C355" s="1810"/>
      <c r="D355" s="1811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32448</v>
      </c>
      <c r="F401" s="1636">
        <f t="shared" si="92"/>
        <v>0</v>
      </c>
      <c r="G401" s="1640">
        <f t="shared" si="92"/>
        <v>32448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32448</v>
      </c>
      <c r="F402" s="152"/>
      <c r="G402" s="1630">
        <v>32448</v>
      </c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32448</v>
      </c>
      <c r="F421" s="497">
        <f t="shared" si="98"/>
        <v>0</v>
      </c>
      <c r="G421" s="498">
        <f t="shared" si="98"/>
        <v>32448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-32450</v>
      </c>
      <c r="F426" s="485"/>
      <c r="G426" s="486">
        <v>-32450</v>
      </c>
      <c r="H426" s="1477">
        <v>0</v>
      </c>
      <c r="I426" s="485"/>
      <c r="J426" s="486">
        <v>9900</v>
      </c>
      <c r="K426" s="1477">
        <v>0</v>
      </c>
      <c r="L426" s="1380">
        <f>I426+J426+K426</f>
        <v>9900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-32450</v>
      </c>
      <c r="F431" s="515">
        <f t="shared" si="100"/>
        <v>0</v>
      </c>
      <c r="G431" s="516">
        <f t="shared" si="100"/>
        <v>-32450</v>
      </c>
      <c r="H431" s="517">
        <f>SUM(H424,H425,H426,H427,H428)</f>
        <v>0</v>
      </c>
      <c r="I431" s="515">
        <f t="shared" si="100"/>
        <v>0</v>
      </c>
      <c r="J431" s="516">
        <f t="shared" si="100"/>
        <v>9900</v>
      </c>
      <c r="K431" s="517">
        <f t="shared" si="100"/>
        <v>0</v>
      </c>
      <c r="L431" s="514">
        <f t="shared" si="100"/>
        <v>9900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РА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Дряново</v>
      </c>
      <c r="C437" s="1807"/>
      <c r="D437" s="1808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Дряново</v>
      </c>
      <c r="C440" s="1810"/>
      <c r="D440" s="1811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-2</v>
      </c>
      <c r="F447" s="548">
        <f t="shared" si="103"/>
        <v>0</v>
      </c>
      <c r="G447" s="549">
        <f t="shared" si="103"/>
        <v>-2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2</v>
      </c>
      <c r="F448" s="555">
        <f t="shared" si="104"/>
        <v>0</v>
      </c>
      <c r="G448" s="556">
        <f t="shared" si="104"/>
        <v>2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РА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Дряново</v>
      </c>
      <c r="C453" s="1807"/>
      <c r="D453" s="1808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Дряново</v>
      </c>
      <c r="C456" s="1810"/>
      <c r="D456" s="1811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2</v>
      </c>
      <c r="F568" s="589">
        <f t="shared" si="133"/>
        <v>0</v>
      </c>
      <c r="G568" s="582">
        <f t="shared" si="133"/>
        <v>2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2</v>
      </c>
      <c r="F569" s="152"/>
      <c r="G569" s="153">
        <v>2</v>
      </c>
      <c r="H569" s="586">
        <v>0</v>
      </c>
      <c r="I569" s="152"/>
      <c r="J569" s="153">
        <v>2</v>
      </c>
      <c r="K569" s="586">
        <v>0</v>
      </c>
      <c r="L569" s="1381">
        <f t="shared" si="121"/>
        <v>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</v>
      </c>
      <c r="K575" s="1655">
        <v>0</v>
      </c>
      <c r="L575" s="1395">
        <f t="shared" si="134"/>
        <v>-2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2</v>
      </c>
      <c r="F599" s="665">
        <f t="shared" si="138"/>
        <v>0</v>
      </c>
      <c r="G599" s="666">
        <f t="shared" si="138"/>
        <v>2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2077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788" t="s">
        <v>2078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>
        <v>43203</v>
      </c>
      <c r="C607" s="1775"/>
      <c r="D607" s="677" t="s">
        <v>892</v>
      </c>
      <c r="E607" s="678">
        <v>676</v>
      </c>
      <c r="F607" s="679">
        <v>72962</v>
      </c>
      <c r="G607" s="680" t="s">
        <v>893</v>
      </c>
      <c r="H607" s="1776" t="s">
        <v>2079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РА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Дряново</v>
      </c>
      <c r="C616" s="1807"/>
      <c r="D616" s="1808"/>
      <c r="E616" s="115">
        <f>$E$9</f>
        <v>43101</v>
      </c>
      <c r="F616" s="227">
        <f>$F$9</f>
        <v>43190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Дряново</v>
      </c>
      <c r="C619" s="1866"/>
      <c r="D619" s="1867"/>
      <c r="E619" s="411" t="s">
        <v>900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42</v>
      </c>
      <c r="F621" s="415" t="str">
        <f>$F$15</f>
        <v>СЕС - РА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8827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8827</v>
      </c>
      <c r="D628" s="1454" t="s">
        <v>113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9900</v>
      </c>
      <c r="K648" s="277">
        <f t="shared" si="145"/>
        <v>0</v>
      </c>
      <c r="L648" s="311">
        <f t="shared" si="145"/>
        <v>9900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9900</v>
      </c>
      <c r="K655" s="1430"/>
      <c r="L655" s="321">
        <f t="shared" si="147"/>
        <v>9900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9900</v>
      </c>
      <c r="K746" s="399">
        <f t="shared" si="173"/>
        <v>0</v>
      </c>
      <c r="L746" s="396">
        <f t="shared" si="173"/>
        <v>9900</v>
      </c>
      <c r="M746" s="12">
        <f>(IF($E746&lt;&gt;0,$M$2,IF($L746&lt;&gt;0,$M$2,"")))</f>
        <v>1</v>
      </c>
      <c r="N746" s="73" t="str">
        <f>LEFT(C627,1)</f>
        <v>8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40" operator="notEqual" stopIfTrue="1">
      <formula>0</formula>
    </cfRule>
  </conditionalFormatting>
  <conditionalFormatting sqref="D600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80">
    <cfRule type="cellIs" priority="83" dxfId="156" operator="equal" stopIfTrue="1">
      <formula>0</formula>
    </cfRule>
  </conditionalFormatting>
  <conditionalFormatting sqref="E182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2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5">
    <cfRule type="cellIs" priority="72" dxfId="156" operator="equal" stopIfTrue="1">
      <formula>0</formula>
    </cfRule>
  </conditionalFormatting>
  <conditionalFormatting sqref="E357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7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40">
    <cfRule type="cellIs" priority="61" dxfId="156" operator="equal" stopIfTrue="1">
      <formula>0</formula>
    </cfRule>
  </conditionalFormatting>
  <conditionalFormatting sqref="E442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2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9">
    <cfRule type="cellIs" priority="50" dxfId="157" operator="notEqual" stopIfTrue="1">
      <formula>0</formula>
    </cfRule>
  </conditionalFormatting>
  <conditionalFormatting sqref="F449">
    <cfRule type="cellIs" priority="49" dxfId="157" operator="notEqual" stopIfTrue="1">
      <formula>0</formula>
    </cfRule>
  </conditionalFormatting>
  <conditionalFormatting sqref="G449">
    <cfRule type="cellIs" priority="48" dxfId="157" operator="notEqual" stopIfTrue="1">
      <formula>0</formula>
    </cfRule>
  </conditionalFormatting>
  <conditionalFormatting sqref="H449">
    <cfRule type="cellIs" priority="47" dxfId="157" operator="notEqual" stopIfTrue="1">
      <formula>0</formula>
    </cfRule>
  </conditionalFormatting>
  <conditionalFormatting sqref="I449">
    <cfRule type="cellIs" priority="46" dxfId="157" operator="notEqual" stopIfTrue="1">
      <formula>0</formula>
    </cfRule>
  </conditionalFormatting>
  <conditionalFormatting sqref="J449">
    <cfRule type="cellIs" priority="45" dxfId="157" operator="notEqual" stopIfTrue="1">
      <formula>0</formula>
    </cfRule>
  </conditionalFormatting>
  <conditionalFormatting sqref="K449">
    <cfRule type="cellIs" priority="44" dxfId="157" operator="notEqual" stopIfTrue="1">
      <formula>0</formula>
    </cfRule>
  </conditionalFormatting>
  <conditionalFormatting sqref="L449">
    <cfRule type="cellIs" priority="43" dxfId="157" operator="notEqual" stopIfTrue="1">
      <formula>0</formula>
    </cfRule>
  </conditionalFormatting>
  <conditionalFormatting sqref="E600">
    <cfRule type="cellIs" priority="42" dxfId="157" operator="notEqual" stopIfTrue="1">
      <formula>0</formula>
    </cfRule>
  </conditionalFormatting>
  <conditionalFormatting sqref="F600:G600">
    <cfRule type="cellIs" priority="41" dxfId="157" operator="notEqual" stopIfTrue="1">
      <formula>0</formula>
    </cfRule>
  </conditionalFormatting>
  <conditionalFormatting sqref="H600">
    <cfRule type="cellIs" priority="40" dxfId="157" operator="notEqual" stopIfTrue="1">
      <formula>0</formula>
    </cfRule>
  </conditionalFormatting>
  <conditionalFormatting sqref="I600">
    <cfRule type="cellIs" priority="39" dxfId="157" operator="notEqual" stopIfTrue="1">
      <formula>0</formula>
    </cfRule>
  </conditionalFormatting>
  <conditionalFormatting sqref="J600:K600">
    <cfRule type="cellIs" priority="38" dxfId="157" operator="notEqual" stopIfTrue="1">
      <formula>0</formula>
    </cfRule>
  </conditionalFormatting>
  <conditionalFormatting sqref="L600">
    <cfRule type="cellIs" priority="37" dxfId="157" operator="notEqual" stopIfTrue="1">
      <formula>0</formula>
    </cfRule>
  </conditionalFormatting>
  <conditionalFormatting sqref="F456">
    <cfRule type="cellIs" priority="35" dxfId="156" operator="equal" stopIfTrue="1">
      <formula>0</formula>
    </cfRule>
  </conditionalFormatting>
  <conditionalFormatting sqref="E458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8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1">
    <cfRule type="cellIs" priority="17" dxfId="26" operator="greaterThan" stopIfTrue="1">
      <formula>$G$25</formula>
    </cfRule>
  </conditionalFormatting>
  <conditionalFormatting sqref="J171">
    <cfRule type="cellIs" priority="16" dxfId="26" operator="greaterThan" stopIfTrue="1">
      <formula>$J$25</formula>
    </cfRule>
  </conditionalFormatting>
  <conditionalFormatting sqref="F619">
    <cfRule type="cellIs" priority="15" dxfId="156" operator="equal" stopIfTrue="1">
      <formula>0</formula>
    </cfRule>
  </conditionalFormatting>
  <conditionalFormatting sqref="E621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1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9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:G400 I400:J400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2075</v>
      </c>
      <c r="I2" s="61"/>
    </row>
    <row r="3" spans="1:9" ht="12.75">
      <c r="A3" s="61" t="s">
        <v>718</v>
      </c>
      <c r="B3" s="61" t="s">
        <v>2073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2074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2018-04-12T07:07:04Z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