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<sst xmlns="http://schemas.openxmlformats.org/spreadsheetml/2006/main" count="2951" uniqueCount="2089">
  <si>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</si>
  <si>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</si>
  <si>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</si>
  <si>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</si>
  <si>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</si>
  <si>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</si>
  <si>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</si>
  <si>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</si>
  <si>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</si>
  <si>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</si>
  <si>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</si>
  <si>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</si>
  <si>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</si>
  <si>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</si>
  <si>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</si>
  <si>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</si>
  <si>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</si>
  <si>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</si>
  <si>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</si>
  <si>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</si>
  <si>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</si>
  <si>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</si>
  <si>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</si>
  <si>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</si>
  <si>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</si>
  <si>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</si>
  <si>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</si>
  <si>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</si>
  <si>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</si>
  <si>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</si>
  <si>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</si>
  <si>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</si>
  <si>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</si>
  <si>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</si>
  <si>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</si>
  <si>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</si>
  <si>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</si>
  <si>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</si>
  <si>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</si>
  <si>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</si>
  <si>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</si>
  <si>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</si>
  <si>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</si>
  <si>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</si>
  <si>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</si>
  <si>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</si>
  <si>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</si>
  <si>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</si>
  <si>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</si>
  <si>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</si>
  <si>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</si>
  <si>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</si>
  <si>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</si>
  <si>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</si>
  <si>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</si>
  <si>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</si>
  <si>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</si>
  <si>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</si>
  <si>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</si>
  <si>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</si>
  <si>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</si>
  <si>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</si>
  <si>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</si>
  <si>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</si>
  <si>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</si>
  <si>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</si>
  <si>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</si>
  <si>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</si>
  <si>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</si>
  <si>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</si>
  <si>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</si>
  <si>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</si>
  <si>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</si>
  <si>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</si>
  <si>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</si>
  <si>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</si>
  <si>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</si>
  <si>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</si>
  <si>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</si>
  <si>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</si>
  <si>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</si>
  <si>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</si>
  <si>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</si>
  <si>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</si>
  <si>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</si>
  <si>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</si>
  <si>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</si>
  <si>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</si>
  <si>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</si>
  <si>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</si>
  <si>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</si>
  <si>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</si>
  <si>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</si>
  <si>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</si>
  <si>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</si>
  <si>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</si>
  <si>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</si>
  <si>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</si>
  <si>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</si>
  <si>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</si>
  <si>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</si>
  <si>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</si>
  <si>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</si>
  <si>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</si>
  <si>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</si>
  <si>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</si>
  <si>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</si>
  <si>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</si>
  <si>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</si>
  <si>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</si>
  <si>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</si>
  <si>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</si>
  <si>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</si>
  <si>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</si>
  <si>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</si>
  <si>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</si>
  <si>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</si>
  <si>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</si>
  <si>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</si>
  <si>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</si>
  <si>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</si>
  <si>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</si>
  <si>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</si>
  <si>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</si>
  <si>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</si>
  <si>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</si>
  <si>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</si>
  <si>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</si>
  <si>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</si>
  <si>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</si>
  <si>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</si>
  <si>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</si>
  <si>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</si>
  <si>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</si>
  <si>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</si>
  <si>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</si>
  <si>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</si>
  <si>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</si>
  <si>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</si>
  <si>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</si>
  <si>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</si>
  <si>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</si>
  <si>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</si>
  <si>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</si>
  <si>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</si>
  <si>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</si>
  <si>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</si>
  <si>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</si>
  <si>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</si>
  <si>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</si>
  <si>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</si>
  <si>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</si>
  <si>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</si>
  <si>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</si>
  <si>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</si>
  <si>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</si>
  <si>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</si>
  <si>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</si>
  <si>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</si>
  <si>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</si>
  <si>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</si>
  <si>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</si>
  <si>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</si>
  <si>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</si>
  <si>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</si>
  <si>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</si>
  <si>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</si>
  <si>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</si>
  <si>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</si>
  <si>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</si>
  <si>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</si>
  <si>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</si>
  <si>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</si>
  <si>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</si>
  <si>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</si>
  <si>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</si>
  <si>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</si>
  <si>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</si>
  <si>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</si>
  <si>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</si>
  <si>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</si>
  <si>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</si>
  <si>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</si>
  <si>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</si>
  <si>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</si>
  <si>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</si>
  <si>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</si>
  <si>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</si>
  <si>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</si>
  <si>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</si>
  <si>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</si>
  <si>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</si>
  <si>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</si>
  <si>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</si>
  <si>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</si>
  <si>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</si>
  <si>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</si>
  <si>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</si>
  <si>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</si>
  <si>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</si>
  <si>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</si>
  <si>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</si>
  <si>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</si>
  <si>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</si>
  <si>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</si>
  <si>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</si>
  <si>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</si>
  <si>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</si>
  <si>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</si>
  <si>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</si>
  <si>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</si>
  <si>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</si>
  <si>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</si>
  <si>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</si>
  <si>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</si>
  <si>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</si>
  <si>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</si>
  <si>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</si>
  <si>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</si>
  <si>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</si>
  <si>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</si>
  <si>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</si>
  <si>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</si>
  <si>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</si>
  <si>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</si>
  <si>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</si>
  <si>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</si>
  <si>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</si>
  <si>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</si>
  <si>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</si>
  <si>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</si>
  <si>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</si>
  <si>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</si>
  <si>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</si>
  <si>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</si>
  <si>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</si>
  <si>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</si>
  <si>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</si>
  <si>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</si>
  <si>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</si>
  <si>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</si>
  <si>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</si>
  <si>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</si>
  <si>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</si>
  <si>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</si>
  <si>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</si>
  <si>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</si>
  <si>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</si>
  <si>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</si>
  <si>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</si>
  <si>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</si>
  <si>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</si>
  <si>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</si>
  <si>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</si>
  <si>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</si>
  <si>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</si>
  <si>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</si>
  <si>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</si>
  <si>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</si>
  <si>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</si>
  <si>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</si>
  <si>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</si>
  <si>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</si>
  <si>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</si>
  <si>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</si>
  <si>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</si>
  <si>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</si>
  <si>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</si>
  <si>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</si>
  <si>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</si>
  <si>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</si>
  <si>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</si>
  <si>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</si>
  <si>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</si>
  <si>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</si>
  <si>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</si>
  <si>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</si>
  <si>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</si>
  <si>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</si>
  <si>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</si>
  <si>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</si>
  <si>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</si>
  <si>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</si>
  <si>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</si>
  <si>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</si>
  <si>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</si>
  <si>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</si>
  <si>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</si>
  <si>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</si>
  <si>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</si>
  <si>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</si>
  <si>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</si>
  <si>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</si>
  <si>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</si>
  <si>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</si>
  <si>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</si>
  <si>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</si>
  <si>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</si>
  <si>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</si>
  <si>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</si>
  <si>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</si>
  <si>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</si>
  <si>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</si>
  <si>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</si>
  <si>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</si>
  <si>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</si>
  <si>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</si>
  <si>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</si>
  <si>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</si>
  <si>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</si>
  <si>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</si>
  <si>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</si>
  <si>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</si>
  <si>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</si>
  <si>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</si>
  <si>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</si>
  <si>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</si>
  <si>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</si>
  <si>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</si>
  <si>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</si>
  <si>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</si>
  <si>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</si>
  <si>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</si>
  <si>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</si>
  <si>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</si>
  <si>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</si>
  <si>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</si>
  <si>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</si>
  <si>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</si>
  <si>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</si>
  <si>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</si>
  <si>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</si>
  <si>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</si>
  <si>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</si>
  <si>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</si>
  <si>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</si>
  <si>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</si>
  <si>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</si>
  <si>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</si>
  <si>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</si>
  <si>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</si>
  <si>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</si>
  <si>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</si>
  <si>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</si>
  <si>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</si>
  <si>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</si>
  <si>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</si>
  <si>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</si>
  <si>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</si>
  <si>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</si>
  <si>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</si>
  <si>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</si>
  <si>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</si>
  <si>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</si>
  <si>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</si>
  <si>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</si>
  <si>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</si>
  <si>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</si>
  <si>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</si>
  <si>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</si>
  <si>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</si>
  <si>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</si>
  <si>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</si>
  <si>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</si>
  <si>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</si>
  <si>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</si>
  <si>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</si>
  <si>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</si>
  <si>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</si>
  <si>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</si>
  <si>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</si>
  <si>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</si>
  <si>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</si>
  <si>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</si>
  <si>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</si>
  <si>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</si>
  <si>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</si>
  <si>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</si>
  <si>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</si>
  <si>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</si>
  <si>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</si>
  <si>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</si>
  <si>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</si>
  <si>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</si>
  <si>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</si>
  <si>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</si>
  <si>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</si>
  <si>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</si>
  <si>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</si>
  <si>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</si>
  <si>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</si>
  <si>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</si>
  <si>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</si>
  <si>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</si>
  <si>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</si>
  <si>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</si>
  <si>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</si>
  <si>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</si>
  <si>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</si>
  <si>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</si>
  <si>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</si>
  <si>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</si>
  <si>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</si>
  <si>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</si>
  <si>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</si>
  <si>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</si>
  <si>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</si>
  <si>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</si>
  <si>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</si>
  <si>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</si>
  <si>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</si>
  <si>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</si>
  <si>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</si>
  <si>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</si>
  <si>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</si>
  <si>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</si>
  <si>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</si>
  <si>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</si>
  <si>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</si>
  <si>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</si>
  <si>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</si>
  <si>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</si>
  <si>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</si>
  <si>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</si>
  <si>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</si>
  <si>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</si>
  <si>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</si>
  <si>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</si>
  <si>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</si>
  <si>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</si>
  <si>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</si>
  <si>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</si>
  <si>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</si>
  <si>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</si>
  <si>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</si>
  <si>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</si>
  <si>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</si>
  <si>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</si>
  <si>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</si>
  <si>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</si>
  <si>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</si>
  <si>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</si>
  <si>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</si>
  <si>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</si>
  <si>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</si>
  <si>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</si>
  <si>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</si>
  <si>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</si>
  <si>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</si>
  <si>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</si>
  <si>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</si>
  <si>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</si>
  <si>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</si>
  <si>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</si>
  <si>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</si>
  <si>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</si>
  <si>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</si>
  <si>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</si>
  <si>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</si>
  <si>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</si>
  <si>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</si>
  <si>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</si>
  <si>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</si>
  <si>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</si>
  <si>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</si>
  <si>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</si>
  <si>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</si>
  <si>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</si>
  <si>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</si>
  <si>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</si>
  <si>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</si>
  <si>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</si>
  <si>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</si>
  <si>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</si>
  <si>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</si>
  <si>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</si>
  <si>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</si>
  <si>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</si>
  <si>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</si>
  <si>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</si>
  <si>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</si>
  <si>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</si>
  <si>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</si>
  <si>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</si>
  <si>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</si>
  <si>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</si>
  <si>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</si>
  <si>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</si>
  <si>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</si>
  <si>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</si>
  <si>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</si>
  <si>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</si>
  <si>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</si>
  <si>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</si>
  <si>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</si>
  <si>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</si>
  <si>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</si>
  <si>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</si>
  <si>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</si>
  <si>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</si>
  <si>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</si>
  <si>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</si>
  <si>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</si>
  <si>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</si>
  <si>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</si>
  <si>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</si>
  <si>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</si>
  <si>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</si>
  <si>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</si>
  <si>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</si>
  <si>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</si>
  <si>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</si>
  <si>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</si>
  <si>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</si>
  <si>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</si>
  <si>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</si>
  <si>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</si>
  <si>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</si>
  <si>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</si>
  <si>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</si>
  <si>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</si>
  <si>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</si>
  <si>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</si>
  <si>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</si>
  <si>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</si>
  <si>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</si>
  <si>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</si>
  <si>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</si>
  <si>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</si>
  <si>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</si>
  <si>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</si>
  <si>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</si>
  <si>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</si>
  <si>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</si>
  <si>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</si>
  <si>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</si>
  <si>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</si>
  <si>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</si>
  <si>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</si>
  <si>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</si>
  <si>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</si>
  <si>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</si>
  <si>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</si>
  <si>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</si>
  <si>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</si>
  <si>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</si>
  <si>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</si>
  <si>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</si>
  <si>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</si>
  <si>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</si>
  <si>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</si>
  <si>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</si>
  <si>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</si>
  <si>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</si>
  <si>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</si>
  <si>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</si>
  <si>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</si>
  <si>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</si>
  <si>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</si>
  <si>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</si>
  <si>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</si>
  <si>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</si>
  <si>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</si>
  <si>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</si>
  <si>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</si>
  <si>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</si>
  <si>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</si>
  <si>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</si>
  <si>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</si>
  <si>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</si>
  <si>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</si>
  <si>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</si>
  <si>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</si>
  <si>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</si>
  <si>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</si>
  <si>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</si>
  <si>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</si>
  <si>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</si>
  <si>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</si>
  <si>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</si>
  <si>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</si>
  <si>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</si>
  <si>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</si>
  <si>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</si>
  <si>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</si>
  <si>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</si>
  <si>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</si>
  <si>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</si>
  <si>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</si>
  <si>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</si>
  <si>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</si>
  <si>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</si>
  <si>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</si>
  <si>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</si>
  <si>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</si>
  <si>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</si>
  <si>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</si>
  <si>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</si>
  <si>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</si>
  <si>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</si>
  <si>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</si>
  <si>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</si>
  <si>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</si>
  <si>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</si>
  <si>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</si>
  <si>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</si>
  <si>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</si>
  <si>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</si>
  <si>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</si>
  <si>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</si>
  <si>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</si>
  <si>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</si>
  <si>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</si>
  <si>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</si>
  <si>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</si>
  <si>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</si>
  <si>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</si>
  <si>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</si>
  <si>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</si>
  <si>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</si>
  <si>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</si>
  <si>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</si>
  <si>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</si>
  <si>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</si>
  <si>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</si>
  <si>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</si>
  <si>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</si>
  <si>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</si>
  <si>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</si>
  <si>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</si>
  <si>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</si>
  <si>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</si>
  <si>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</si>
  <si>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</si>
  <si>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</si>
  <si>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</si>
  <si>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</si>
  <si>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</si>
  <si>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</si>
  <si>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</si>
  <si>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</si>
  <si>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</si>
  <si>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</si>
  <si>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</si>
  <si>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</si>
  <si>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</si>
  <si>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</si>
  <si>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</si>
  <si>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</si>
  <si>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</si>
  <si>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</si>
  <si>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</si>
  <si>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</si>
  <si>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</si>
  <si>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</si>
  <si>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</si>
  <si>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</si>
  <si>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</si>
  <si>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</si>
  <si>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</si>
  <si>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</si>
  <si>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</si>
  <si>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</si>
  <si>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</si>
  <si>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</si>
  <si>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</si>
  <si>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</si>
  <si>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</si>
  <si>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</si>
  <si>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</si>
  <si>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</si>
  <si>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</si>
  <si>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</si>
  <si>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</si>
  <si>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</si>
  <si>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</si>
  <si>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</si>
  <si>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</si>
  <si>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</si>
  <si>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</si>
  <si>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</si>
  <si>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</si>
  <si>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</si>
  <si>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</si>
  <si>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</si>
  <si>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</si>
  <si>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</si>
  <si>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</si>
  <si>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</si>
  <si>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</si>
  <si>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</si>
  <si>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</si>
  <si>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</si>
  <si>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</si>
  <si>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</si>
  <si>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</si>
  <si>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</si>
  <si>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</si>
  <si>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</si>
  <si>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</si>
  <si>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</si>
  <si>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</si>
  <si>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</si>
  <si>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</si>
  <si>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</si>
  <si>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</si>
  <si>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</si>
  <si>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</si>
  <si>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</si>
  <si>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</si>
  <si>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</si>
  <si>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</si>
  <si>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</si>
  <si>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</si>
  <si>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</si>
  <si>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</si>
  <si>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</si>
  <si>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</si>
  <si>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</si>
  <si>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</si>
  <si>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</si>
  <si>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</si>
  <si>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</si>
  <si>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</si>
  <si>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</si>
  <si>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</si>
  <si>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</si>
  <si>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</si>
  <si>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</si>
  <si>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</si>
  <si>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</si>
  <si>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</si>
  <si>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</si>
  <si>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</si>
  <si>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</si>
  <si>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</si>
  <si>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</si>
  <si>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</si>
  <si>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</si>
  <si>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</si>
  <si>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</si>
  <si>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</si>
  <si>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</si>
  <si>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</si>
  <si>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</si>
  <si>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</si>
  <si>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</si>
  <si>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</si>
  <si>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</si>
  <si>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</si>
  <si>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</si>
  <si>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</si>
  <si>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</si>
  <si>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</si>
  <si>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</si>
  <si>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</si>
  <si>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</si>
  <si>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</si>
  <si>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</si>
  <si>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</si>
  <si>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</si>
  <si>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</si>
  <si>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</si>
  <si>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</si>
  <si>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</si>
  <si>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</si>
  <si>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</si>
  <si>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</si>
  <si>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</si>
  <si>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</si>
  <si>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</si>
  <si>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</si>
  <si>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</si>
  <si>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</si>
  <si>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</si>
  <si>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</si>
  <si>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</si>
  <si>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</si>
  <si>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</si>
  <si>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</si>
  <si>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</si>
  <si>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</si>
  <si>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</si>
  <si>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</si>
  <si>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</si>
  <si>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</si>
  <si>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</si>
  <si>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</si>
  <si>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</si>
  <si>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</si>
  <si>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</si>
  <si>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</si>
  <si>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</si>
  <si>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</si>
  <si>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</si>
  <si>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</si>
  <si>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</si>
  <si>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</si>
  <si>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</si>
  <si>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</si>
  <si>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</si>
  <si>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</si>
  <si>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</si>
  <si>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</si>
  <si>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</si>
  <si>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</si>
  <si>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</si>
  <si>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</si>
  <si>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</si>
  <si>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</si>
  <si>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</si>
  <si>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</si>
  <si>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</si>
  <si>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</si>
  <si>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</si>
  <si>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</si>
  <si>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</si>
  <si>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</si>
  <si>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</si>
  <si>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</si>
  <si>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</si>
  <si>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</si>
  <si>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</si>
  <si>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</si>
  <si>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</si>
  <si>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</si>
  <si>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</si>
  <si>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</si>
  <si>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</si>
  <si>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</si>
  <si>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</si>
  <si>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</si>
  <si>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</si>
  <si>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</si>
  <si>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</si>
  <si>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</si>
  <si>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</si>
  <si>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</si>
  <si>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</si>
  <si>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</si>
  <si>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</si>
  <si>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</si>
  <si>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</si>
  <si>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</si>
  <si>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</si>
  <si>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</si>
  <si>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</si>
  <si>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</si>
  <si>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</si>
  <si>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</si>
  <si>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</si>
  <si>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</si>
  <si>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</si>
  <si>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</si>
  <si>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</si>
  <si>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</si>
  <si>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</si>
  <si>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</si>
  <si>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</si>
  <si>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</si>
  <si>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</si>
  <si>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</si>
  <si>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</si>
  <si>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</si>
  <si>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</si>
  <si>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</si>
  <si>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</si>
  <si>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</si>
  <si>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</si>
  <si>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</si>
  <si>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</si>
  <si>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</si>
  <si>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</si>
  <si>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</si>
  <si>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</si>
  <si>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</si>
  <si>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</si>
  <si>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</si>
  <si>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</si>
  <si>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</si>
  <si>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</si>
  <si>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</si>
  <si>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</si>
  <si>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</si>
  <si>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</si>
  <si>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</si>
  <si>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</si>
  <si>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</si>
  <si>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</si>
  <si>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</si>
  <si>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</si>
  <si>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</si>
  <si>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</si>
  <si>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</si>
  <si>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</si>
  <si>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</si>
  <si>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</si>
  <si>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</si>
  <si>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</si>
  <si>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</si>
  <si>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</si>
  <si>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</si>
  <si>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</si>
  <si>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</si>
  <si>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</si>
  <si>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</si>
  <si>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</si>
  <si>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</si>
  <si>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</si>
  <si>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</si>
  <si>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</si>
  <si>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</si>
  <si>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</si>
  <si>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</si>
  <si>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</si>
  <si>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</si>
  <si>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</si>
  <si>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</si>
  <si>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</si>
  <si>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</si>
  <si>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</si>
  <si>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</si>
  <si>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</si>
  <si>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</si>
  <si>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</si>
  <si>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</si>
  <si>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</si>
  <si>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</si>
  <si>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</si>
  <si>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</si>
  <si>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</si>
  <si>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</si>
  <si>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</si>
  <si>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</si>
  <si>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</si>
  <si>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</si>
  <si>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</si>
  <si>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</si>
  <si>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</si>
  <si>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</si>
  <si>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</si>
  <si>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</si>
  <si>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</si>
  <si>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</si>
  <si>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</si>
  <si>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</si>
  <si>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</si>
  <si>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</si>
  <si>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</si>
  <si>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</si>
  <si>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</si>
  <si>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</si>
  <si>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</si>
  <si>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</si>
  <si>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</si>
  <si>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</si>
  <si>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</si>
  <si>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</si>
  <si>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</si>
  <si>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</si>
  <si>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</si>
  <si>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</si>
  <si>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</si>
  <si>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</si>
  <si>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</si>
  <si>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</si>
  <si>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</si>
  <si>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</si>
  <si>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</si>
  <si>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</si>
  <si>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</si>
  <si>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</si>
  <si>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</si>
  <si>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</si>
  <si>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</si>
  <si>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</si>
  <si>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</si>
  <si>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</si>
  <si>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</si>
  <si>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</si>
  <si>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</si>
  <si>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</si>
  <si>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</si>
  <si>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</si>
  <si>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</si>
  <si>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</si>
  <si>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</si>
  <si>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</si>
  <si>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</si>
  <si>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</si>
  <si>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</si>
  <si>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</si>
  <si>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</si>
  <si>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</si>
  <si>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</si>
  <si>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</si>
  <si>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</si>
  <si>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</si>
  <si>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</si>
  <si>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</si>
  <si>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</si>
  <si>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</si>
  <si>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</si>
  <si>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</si>
  <si>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</si>
  <si>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</si>
  <si>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</si>
  <si>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</si>
  <si>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</si>
  <si>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</si>
  <si>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</si>
  <si>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</si>
  <si>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</si>
  <si>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</si>
  <si>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</si>
  <si>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</si>
  <si>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</si>
  <si>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</si>
  <si>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</si>
  <si>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</si>
  <si>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</si>
  <si>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</si>
  <si>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</si>
  <si>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</si>
  <si>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</si>
  <si>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</si>
  <si>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</si>
  <si>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</si>
  <si>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</si>
  <si>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</si>
  <si>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</si>
  <si>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</si>
  <si>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</si>
  <si>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</si>
  <si>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</si>
  <si>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</si>
  <si>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</si>
  <si>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</si>
  <si>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</si>
  <si>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</si>
  <si>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</si>
  <si>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</si>
  <si>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</si>
  <si>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</si>
  <si>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</si>
  <si>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</si>
  <si>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</si>
  <si>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</si>
  <si>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</si>
  <si>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</si>
  <si>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</si>
  <si>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</si>
  <si>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</si>
  <si>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</si>
  <si>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</si>
  <si>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</si>
  <si>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</si>
  <si>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</si>
  <si>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</si>
  <si>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</si>
  <si>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</si>
  <si>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</si>
  <si>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</si>
  <si>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</si>
  <si>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</si>
  <si>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</si>
  <si>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</si>
  <si>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</si>
  <si>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</si>
  <si>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</si>
  <si>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</si>
  <si>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</si>
  <si>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</si>
  <si>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</si>
  <si>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</si>
  <si>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</si>
  <si>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</si>
  <si>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</si>
  <si>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</si>
  <si>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</si>
  <si>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</si>
  <si>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</si>
  <si>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</si>
  <si>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</si>
  <si>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</si>
  <si>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</si>
  <si>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</si>
  <si>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</si>
  <si>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</si>
  <si>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</si>
  <si>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</si>
  <si>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</si>
  <si>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</si>
  <si>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</si>
  <si>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</si>
  <si>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</si>
  <si>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</si>
  <si>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</si>
  <si>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</si>
  <si>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</si>
  <si>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</si>
  <si>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</si>
  <si>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</si>
  <si>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</si>
  <si>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</si>
  <si>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</si>
  <si>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</si>
  <si>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</si>
  <si>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</si>
  <si>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</si>
  <si>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</si>
  <si>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</si>
  <si>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</si>
  <si>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</si>
  <si>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</si>
  <si>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</si>
  <si>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</si>
  <si>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</si>
  <si>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</si>
  <si>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</si>
  <si>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</si>
  <si>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</si>
  <si>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</si>
  <si>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</si>
  <si>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</si>
  <si>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</si>
  <si>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</si>
  <si>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</si>
  <si>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</si>
  <si>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</si>
  <si>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</si>
  <si>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</si>
  <si>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</si>
  <si>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</si>
  <si>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</si>
  <si>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</si>
  <si>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</si>
  <si>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</si>
  <si>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</si>
  <si>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</si>
  <si>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</si>
  <si>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</si>
  <si>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</si>
  <si>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</si>
  <si>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</si>
  <si>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</si>
  <si>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</si>
  <si>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</si>
  <si>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</si>
  <si>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</si>
  <si>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</si>
  <si>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</si>
  <si>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</si>
  <si>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</si>
  <si>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</si>
  <si>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</si>
  <si>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</si>
  <si>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</si>
  <si>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</si>
  <si>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</si>
  <si>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</si>
  <si>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</si>
  <si>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</si>
  <si>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</si>
  <si>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</si>
  <si>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</si>
  <si>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</si>
  <si>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</si>
  <si>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</si>
  <si>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</si>
  <si>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</si>
  <si>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</si>
  <si>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</si>
  <si>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</si>
  <si>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</si>
  <si>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</si>
  <si>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</si>
  <si>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</si>
  <si>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</si>
  <si>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</si>
  <si>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</si>
  <si>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</si>
  <si>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</si>
  <si>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</si>
  <si>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</si>
  <si>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</si>
  <si>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</si>
  <si>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</si>
  <si>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</si>
  <si>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</si>
  <si>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</si>
  <si>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</si>
  <si>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</si>
  <si>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</si>
  <si>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</si>
  <si>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</si>
  <si>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</si>
  <si>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</si>
  <si>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</si>
  <si>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</si>
  <si>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</si>
  <si>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</si>
  <si>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</si>
  <si>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</si>
  <si>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</si>
  <si>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</si>
  <si>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</si>
  <si>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</si>
  <si>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</si>
  <si>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</si>
  <si>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</si>
  <si>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</si>
  <si>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</si>
  <si>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</si>
  <si>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</si>
  <si>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</si>
  <si>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</si>
  <si>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</si>
  <si>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</si>
  <si>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</si>
  <si>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</si>
  <si>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</si>
  <si>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</si>
  <si>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</si>
  <si>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</si>
  <si>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</si>
  <si>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</si>
  <si>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</si>
  <si>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</si>
  <si>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</si>
  <si>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</si>
  <si>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</si>
  <si>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</si>
  <si>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</si>
  <si>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</si>
  <si>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</si>
  <si>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</si>
  <si>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</si>
  <si>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</si>
  <si>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</si>
  <si>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</si>
  <si>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</si>
  <si>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</si>
  <si>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</si>
  <si>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</si>
  <si>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</si>
  <si>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</si>
  <si>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</si>
  <si>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</si>
  <si>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</si>
  <si>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</si>
  <si>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</si>
  <si>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</si>
  <si>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</si>
  <si>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</si>
  <si>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</si>
  <si>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</si>
  <si>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</si>
  <si>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</si>
  <si>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</si>
  <si>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</si>
  <si>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</si>
  <si>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</si>
  <si>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</si>
  <si>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</si>
  <si>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</si>
  <si>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</si>
  <si>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</si>
  <si>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</si>
  <si>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</si>
  <si>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</si>
  <si>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</si>
  <si>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</si>
  <si>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</si>
  <si>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</si>
  <si>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</si>
  <si>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</si>
  <si>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</si>
  <si>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</si>
  <si>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</si>
  <si>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</si>
  <si>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</si>
  <si>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</si>
  <si>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</si>
  <si>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</si>
  <si>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</si>
  <si>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</si>
  <si>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</si>
  <si>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</si>
  <si>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</si>
  <si>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</si>
  <si>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</si>
  <si>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</si>
  <si>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</si>
  <si>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</si>
  <si>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</si>
  <si>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</si>
  <si>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</si>
  <si>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</si>
  <si>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</si>
  <si>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</si>
  <si>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</si>
  <si>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</si>
  <si>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</si>
  <si>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</si>
  <si>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</si>
  <si>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</si>
  <si>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</si>
  <si>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</si>
  <si>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</si>
  <si>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</si>
  <si>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</si>
  <si>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</si>
  <si>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</si>
  <si>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</si>
  <si>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</si>
  <si>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</si>
  <si>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</si>
  <si>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</si>
  <si>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</si>
  <si>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</si>
  <si>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</si>
  <si>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</si>
  <si>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</si>
  <si>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</si>
  <si>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</si>
  <si>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</si>
  <si>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</si>
  <si>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</si>
  <si>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</si>
  <si>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</si>
  <si>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</si>
  <si>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</si>
  <si>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</si>
  <si>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</si>
  <si>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</si>
  <si>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</si>
  <si>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</si>
  <si>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</si>
  <si>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</si>
  <si>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</si>
  <si>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</si>
  <si>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</si>
  <si>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</si>
  <si>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</si>
  <si>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</si>
  <si>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</si>
  <si>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</si>
  <si>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</si>
  <si>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</si>
  <si>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</si>
  <si>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</si>
  <si>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</si>
  <si>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</si>
  <si>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</si>
  <si>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</si>
  <si>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</si>
  <si>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</si>
  <si>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</si>
  <si>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</si>
  <si>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</si>
  <si>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</si>
  <si>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</si>
  <si>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</si>
  <si>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</si>
  <si>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</si>
  <si>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</si>
  <si>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</si>
  <si>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</si>
  <si>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</si>
  <si>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</si>
  <si>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</si>
  <si>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</si>
  <si>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</si>
  <si>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</si>
  <si>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</si>
  <si>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</si>
  <si>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</si>
  <si>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</si>
  <si>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</si>
  <si>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</si>
  <si>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</si>
  <si>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</si>
  <si>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</si>
  <si>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</si>
  <si>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</si>
  <si>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</si>
  <si>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</si>
  <si>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</si>
  <si>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</si>
  <si>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</si>
  <si>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</si>
  <si>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</si>
  <si>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</si>
  <si>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</si>
  <si>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</si>
  <si>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</si>
  <si>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</si>
  <si>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</si>
  <si>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</si>
  <si>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</si>
  <si>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</si>
  <si>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</si>
  <si>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</si>
  <si>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</si>
  <si>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</si>
  <si>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</si>
  <si>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</si>
  <si>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</si>
  <si>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</si>
  <si>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</si>
  <si>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</si>
  <si>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</si>
  <si>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</si>
  <si>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</si>
  <si>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</si>
  <si>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</si>
  <si>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</si>
  <si>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</si>
  <si>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</si>
  <si>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</si>
  <si>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</si>
  <si>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</si>
  <si>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</si>
  <si>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</si>
  <si>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</si>
  <si>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</si>
  <si>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</si>
  <si>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</si>
  <si>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</si>
  <si>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</si>
  <si>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</si>
  <si>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</si>
  <si>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</si>
  <si>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</si>
  <si>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</si>
  <si>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</si>
  <si>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</si>
  <si>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</si>
  <si>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</si>
  <si>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</si>
  <si>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</si>
  <si>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</si>
  <si>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</si>
  <si>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</si>
  <si>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</si>
  <si>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</si>
  <si>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</si>
  <si>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</si>
  <si>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</si>
  <si>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</si>
  <si>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</si>
  <si>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</si>
  <si>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</si>
  <si>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</si>
  <si>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</si>
  <si>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</si>
  <si>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</si>
  <si>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</si>
  <si>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</si>
  <si>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</si>
  <si>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</si>
  <si>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</si>
  <si>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</si>
  <si>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</si>
  <si>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</si>
  <si>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</si>
  <si>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</si>
  <si>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</si>
  <si>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</si>
  <si>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</si>
  <si>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</si>
  <si>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</si>
  <si>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</si>
  <si>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</si>
  <si>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</si>
  <si>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</si>
  <si>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</si>
  <si>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</si>
  <si>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</si>
  <si>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</si>
  <si>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</si>
  <si>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</si>
  <si>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</si>
  <si>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</si>
  <si>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</si>
  <si>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</si>
  <si>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</si>
  <si>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</si>
  <si>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</si>
  <si>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</si>
  <si>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</si>
  <si>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</si>
  <si>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</si>
  <si>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</si>
  <si>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</si>
  <si>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</si>
  <si>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</si>
  <si>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</si>
  <si>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</si>
  <si>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</si>
  <si>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</si>
  <si>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</si>
  <si>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</si>
  <si>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</si>
  <si>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</si>
  <si>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</si>
  <si>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</si>
  <si>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</si>
  <si>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</si>
  <si>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</si>
  <si>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</si>
  <si>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</si>
  <si>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</si>
  <si>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</si>
  <si>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</si>
  <si>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</si>
  <si>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</si>
  <si>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</si>
  <si>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</si>
  <si>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</si>
  <si>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</si>
  <si>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</si>
  <si>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</si>
  <si>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</si>
  <si>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</si>
  <si>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</si>
  <si>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</si>
  <si>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</si>
  <si>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</si>
  <si>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</si>
  <si>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</si>
  <si>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</si>
  <si>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</si>
  <si>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</si>
  <si>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</si>
  <si>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</si>
  <si>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</si>
  <si>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</si>
  <si>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</si>
  <si>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</si>
  <si>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</si>
  <si>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</si>
  <si>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</si>
  <si>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</si>
  <si>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</si>
  <si>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</si>
  <si>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</si>
  <si>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</si>
  <si>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</si>
  <si>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</si>
  <si>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</si>
  <si>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</si>
  <si>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</si>
  <si>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</si>
  <si>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</si>
  <si>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</si>
  <si>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</si>
  <si>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</si>
  <si>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</si>
  <si>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</si>
  <si>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</si>
  <si>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</si>
  <si>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</si>
  <si>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</si>
  <si>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</si>
  <si>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</si>
  <si>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</si>
  <si>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</si>
  <si>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</si>
  <si>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</si>
  <si>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</si>
  <si>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</si>
  <si>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</si>
  <si>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</si>
  <si>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</si>
  <si>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</si>
  <si>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</si>
  <si>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</si>
  <si>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</si>
  <si>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</si>
  <si>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</si>
  <si>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</si>
  <si>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</si>
  <si>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</si>
  <si>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</si>
  <si>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</si>
  <si>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</si>
  <si>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</si>
  <si>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</si>
  <si>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</si>
  <si>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</si>
  <si>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</si>
  <si>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</si>
  <si>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</si>
  <si>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</si>
  <si>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</si>
  <si>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</si>
  <si>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</si>
  <si>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</si>
  <si>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</si>
  <si>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</si>
  <si>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</si>
  <si>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</si>
  <si>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</si>
  <si>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</si>
  <si>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</si>
  <si>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</si>
  <si>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</si>
  <si>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</si>
  <si>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</si>
  <si>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</si>
  <si>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</si>
  <si>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</si>
  <si>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</si>
  <si>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</si>
  <si>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</si>
  <si>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</si>
  <si>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</si>
  <si>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</si>
  <si>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</si>
  <si>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</si>
  <si>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</si>
  <si>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</si>
  <si>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</si>
  <si>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</si>
  <si>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</si>
  <si>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</si>
  <si>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</si>
  <si>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</si>
  <si>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</si>
  <si>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</si>
  <si>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</si>
  <si>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</si>
  <si>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</si>
  <si>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</si>
  <si>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</si>
  <si>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</si>
  <si>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</si>
  <si>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</si>
  <si>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</si>
  <si>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</si>
  <si>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</si>
  <si>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</si>
  <si>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</si>
  <si>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</si>
  <si>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</si>
  <si>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</si>
  <si>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</si>
  <si>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</si>
  <si>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</si>
  <si>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</si>
  <si>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</si>
  <si>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</si>
  <si>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</si>
  <si>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</si>
  <si>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</si>
  <si>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</si>
  <si>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</si>
  <si>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</si>
  <si>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</si>
  <si>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</si>
  <si>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</si>
  <si>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</si>
  <si>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</si>
  <si>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</si>
  <si>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</si>
  <si>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</si>
  <si>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</si>
  <si>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</si>
  <si>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</si>
  <si>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</si>
  <si>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</si>
  <si>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</si>
  <si>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</si>
  <si>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</si>
  <si>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</si>
  <si>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</si>
  <si>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</si>
  <si>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</si>
  <si>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</si>
  <si>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</si>
  <si>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</si>
  <si>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</si>
  <si>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</si>
  <si>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</si>
  <si>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</si>
  <si>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</si>
  <si>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</si>
  <si>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</si>
  <si>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</si>
  <si>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</si>
  <si>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</si>
  <si>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</si>
  <si>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</si>
  <si>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</si>
  <si>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</si>
  <si>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</si>
  <si>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</si>
  <si>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</si>
  <si>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</si>
  <si>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</si>
  <si>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</si>
  <si>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</si>
  <si>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</si>
  <si>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</si>
  <si>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</si>
  <si>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</si>
  <si>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</si>
  <si>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</si>
  <si>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</si>
  <si>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</si>
  <si>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</si>
  <si>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</si>
  <si>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</si>
  <si>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</si>
  <si>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</si>
  <si>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</si>
  <si>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</si>
  <si>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</si>
  <si>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</si>
  <si>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</si>
  <si>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</si>
  <si>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</si>
  <si>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</si>
  <si>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</si>
  <si>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</si>
  <si>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</si>
  <si>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</si>
  <si>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</si>
  <si>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</si>
  <si>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</si>
  <si>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</si>
  <si>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</si>
  <si>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</si>
  <si>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</si>
  <si>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</si>
  <si>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</si>
  <si>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</si>
  <si>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</si>
  <si>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</si>
  <si>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</si>
  <si>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</si>
  <si>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</si>
  <si>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</si>
  <si>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</si>
  <si>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</si>
  <si>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</si>
  <si>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</si>
  <si>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</si>
  <si>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</si>
  <si>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</si>
  <si>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</si>
  <si>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</si>
  <si>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</si>
  <si>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</si>
  <si>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</si>
  <si>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</si>
  <si>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</si>
  <si>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</si>
  <si>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</si>
  <si>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</si>
  <si>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</si>
  <si>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</si>
  <si>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</si>
  <si>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</si>
  <si>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</si>
  <si>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</si>
  <si>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</si>
  <si>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</si>
  <si>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</si>
  <si>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</si>
  <si>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</si>
  <si>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</si>
  <si>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</si>
  <si>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</si>
  <si>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</si>
  <si>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</si>
  <si>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</si>
  <si>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</si>
  <si>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</si>
  <si>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</si>
  <si>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</si>
  <si>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</si>
  <si>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</si>
  <si>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</si>
  <si>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</si>
  <si>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</si>
  <si>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</si>
  <si>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</si>
  <si>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</si>
  <si>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</si>
  <si>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</si>
  <si>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</si>
  <si>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</si>
  <si>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</si>
  <si>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</si>
  <si>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</si>
  <si>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</si>
  <si>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</si>
  <si>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</si>
  <si>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</si>
  <si>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</si>
  <si>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</si>
  <si>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</si>
  <si>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</si>
  <si>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</si>
  <si>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</si>
  <si>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</si>
  <si>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</si>
  <si>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</si>
  <si>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</si>
  <si>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</si>
  <si>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</si>
  <si>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</si>
  <si>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</si>
  <si>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</si>
  <si>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</si>
  <si>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</si>
  <si>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</si>
  <si>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</si>
  <si>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</si>
  <si>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</si>
  <si>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</si>
  <si>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</si>
  <si>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</si>
  <si>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</si>
  <si>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</si>
  <si>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</si>
  <si>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</si>
  <si>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</si>
  <si>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</si>
  <si>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</si>
  <si>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</si>
  <si>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</si>
  <si>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</si>
  <si>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</si>
  <si>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</si>
  <si>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</si>
  <si>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</si>
  <si>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</si>
  <si>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</si>
  <si>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</si>
  <si>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</si>
  <si>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</si>
  <si>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</si>
  <si>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</si>
  <si>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</si>
  <si>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</si>
  <si>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</si>
  <si>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</si>
  <si>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</si>
  <si>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</si>
  <si>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</si>
  <si>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</si>
  <si>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</si>
  <si>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</si>
  <si>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</si>
  <si>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</si>
  <si>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</si>
  <si>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</si>
  <si>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</si>
  <si>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</si>
  <si>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</si>
  <si>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</si>
  <si>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</si>
  <si>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</si>
  <si>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</si>
  <si>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</si>
  <si>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</si>
  <si>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</si>
  <si>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</si>
  <si>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</si>
  <si>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</si>
  <si>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</si>
  <si>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</si>
  <si>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</si>
  <si>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</si>
  <si>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</si>
  <si>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</si>
  <si>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</si>
  <si>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</si>
  <si>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</si>
  <si>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</si>
  <si>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</si>
  <si>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</si>
  <si>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</si>
  <si>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</si>
  <si>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</si>
  <si>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</si>
  <si>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</si>
  <si>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</si>
  <si>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</si>
  <si>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</si>
  <si>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</si>
  <si>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</si>
  <si>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</si>
  <si>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</si>
  <si>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</si>
  <si>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</si>
  <si>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</si>
  <si>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</si>
  <si>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</si>
  <si>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</si>
  <si>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</si>
  <si>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</si>
  <si>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</si>
  <si>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</si>
  <si>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</si>
  <si>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</si>
  <si>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</si>
  <si>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</si>
  <si>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</si>
  <si>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</si>
  <si>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</si>
  <si>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</si>
  <si>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</si>
  <si>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</si>
  <si>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</si>
  <si>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</si>
  <si>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</si>
  <si>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</si>
  <si>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</si>
  <si>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</si>
  <si>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</si>
  <si>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</si>
  <si>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</si>
  <si>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</si>
  <si>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</si>
  <si>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</si>
  <si>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</si>
  <si>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</si>
  <si>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</si>
  <si>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</si>
  <si>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</si>
  <si>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</si>
  <si>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</si>
  <si>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</si>
  <si>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</si>
  <si>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</si>
  <si>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</si>
  <si>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</si>
  <si>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</si>
  <si>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</si>
  <si>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</si>
  <si>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</si>
  <si>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</si>
  <si>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</si>
  <si>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</si>
  <si>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</si>
  <si>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</si>
  <si>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</si>
  <si>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</si>
  <si>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</si>
  <si>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</si>
  <si>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</si>
  <si>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</si>
  <si>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</si>
  <si>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</si>
  <si>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</si>
  <si>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</si>
  <si>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</si>
  <si>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</si>
  <si>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</si>
  <si>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</si>
  <si>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</si>
  <si>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</si>
  <si>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</si>
  <si>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</si>
  <si>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</si>
  <si>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</si>
  <si>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</si>
  <si>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</si>
  <si>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</si>
  <si>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</si>
  <si>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</si>
  <si>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</si>
  <si>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</si>
  <si>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</si>
  <si>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</si>
  <si>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</si>
  <si>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</si>
  <si>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</si>
  <si>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</si>
  <si>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</si>
  <si>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</si>
  <si>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</si>
  <si>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</si>
  <si>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</si>
  <si>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</si>
  <si>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</si>
  <si>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</si>
  <si>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</si>
  <si>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</si>
  <si>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</si>
  <si>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</si>
  <si>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</si>
  <si>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</si>
  <si>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</si>
  <si>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</si>
  <si>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</si>
  <si>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</si>
  <si>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</si>
  <si>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</si>
  <si>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</si>
  <si>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</si>
  <si>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</si>
  <si>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</si>
  <si>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</si>
  <si>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</si>
  <si>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</si>
  <si>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</si>
  <si>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</si>
  <si>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</si>
  <si>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</si>
  <si>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</si>
  <si>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</si>
  <si>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</si>
  <si>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</si>
  <si>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</si>
  <si>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</si>
  <si>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</si>
  <si>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</si>
  <si>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</si>
  <si>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</si>
  <si>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</si>
  <si>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</si>
  <si>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</si>
  <si>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</si>
  <si>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</si>
  <si>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</si>
  <si>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</si>
  <si>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</si>
  <si>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</si>
  <si>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</si>
  <si>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</si>
  <si>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</si>
  <si>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</si>
  <si>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</si>
  <si>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</si>
  <si>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</si>
  <si>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</si>
  <si>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</si>
  <si>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</si>
  <si>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</si>
  <si>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</si>
  <si>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</si>
  <si>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</si>
  <si>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</si>
  <si>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</si>
  <si>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</si>
  <si>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</si>
  <si>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</si>
  <si>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</si>
  <si>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</si>
  <si>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</si>
  <si>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</si>
  <si>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</si>
  <si>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</si>
  <si>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</si>
  <si>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</si>
  <si>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</si>
  <si>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</si>
  <si>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</si>
  <si>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</si>
  <si>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</si>
  <si>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</si>
  <si>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</si>
  <si>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</si>
  <si>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</si>
  <si>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</si>
  <si>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</si>
  <si>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</si>
  <si>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</si>
  <si>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</si>
  <si>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</si>
  <si>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</si>
  <si>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</si>
  <si>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</si>
  <si>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</si>
  <si>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</si>
  <si>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b739</t>
  </si>
  <si>
    <t>d620</t>
  </si>
  <si>
    <t>c915</t>
  </si>
  <si>
    <t>Община Дряново</t>
  </si>
  <si>
    <t>К. Инджова-Дечева</t>
  </si>
  <si>
    <t>Д. Мирчева</t>
  </si>
  <si>
    <t>ижн. М. Семов</t>
  </si>
  <si>
    <t>72962 в. 112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</si>
</sst>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 t="str">
        <f>+OTCHET!B9</f>
        <v>Община Дряново</v>
      </c>
      <c r="C2" s="1676"/>
      <c r="D2" s="1677"/>
      <c r="E2" s="1024"/>
      <c r="F2" s="1025">
        <f>+OTCHET!H9</f>
        <v>0</v>
      </c>
      <c r="G2" s="1026" t="str">
        <f>+OTCHET!F12</f>
        <v>5702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97</v>
      </c>
      <c r="Q2" s="1030" t="str">
        <f>OTCHET!F15</f>
        <v>СЕС - ДМП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18544</v>
      </c>
      <c r="J50" s="1107">
        <f>+IF(OR($P$2=98,$P$2=42,$P$2=96,$P$2=97),$Q50,0)</f>
        <v>32422</v>
      </c>
      <c r="K50" s="1100"/>
      <c r="L50" s="1107">
        <f>+IF($P$2=33,$Q50,0)</f>
        <v>0</v>
      </c>
      <c r="M50" s="1100"/>
      <c r="N50" s="1137">
        <f>+ROUND(+G50+J50+L50,0)</f>
        <v>32422</v>
      </c>
      <c r="O50" s="1102"/>
      <c r="P50" s="1106">
        <f>+ROUND(OTCHET!E204-SUM(OTCHET!E216:E218)+OTCHET!E269+IF(+OR(OTCHET!$F$12=5500,OTCHET!$F$12=5600),0,+OTCHET!E295),0)</f>
        <v>18544</v>
      </c>
      <c r="Q50" s="1107">
        <f>+ROUND(OTCHET!L204-SUM(OTCHET!L216:L218)+OTCHET!L269+IF(+OR(OTCHET!$F$12=5500,OTCHET!$F$12=5600),0,+OTCHET!L295),0)</f>
        <v>32422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37891</v>
      </c>
      <c r="K53" s="1100"/>
      <c r="L53" s="1125">
        <f>+IF($P$2=33,$Q53,0)</f>
        <v>0</v>
      </c>
      <c r="M53" s="1100"/>
      <c r="N53" s="1126">
        <f>+ROUND(+G53+J53+L53,0)</f>
        <v>37891</v>
      </c>
      <c r="O53" s="1102"/>
      <c r="P53" s="1124">
        <f>+ROUND(OTCHET!E186+OTCHET!E189,0)</f>
        <v>0</v>
      </c>
      <c r="Q53" s="1125">
        <f>+ROUND(OTCHET!L186+OTCHET!L189,0)</f>
        <v>37891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3295</v>
      </c>
      <c r="K54" s="1100"/>
      <c r="L54" s="1125">
        <f>+IF($P$2=33,$Q54,0)</f>
        <v>0</v>
      </c>
      <c r="M54" s="1100"/>
      <c r="N54" s="1126">
        <f>+ROUND(+G54+J54+L54,0)</f>
        <v>3295</v>
      </c>
      <c r="O54" s="1102"/>
      <c r="P54" s="1124">
        <f>+ROUND(OTCHET!E195+OTCHET!E203,0)</f>
        <v>0</v>
      </c>
      <c r="Q54" s="1125">
        <f>+ROUND(OTCHET!L195+OTCHET!L203,0)</f>
        <v>3295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18544</v>
      </c>
      <c r="J55" s="1213">
        <f>+ROUND(+SUM(J50:J54),0)</f>
        <v>73608</v>
      </c>
      <c r="K55" s="1100"/>
      <c r="L55" s="1213">
        <f>+ROUND(+SUM(L50:L54),0)</f>
        <v>0</v>
      </c>
      <c r="M55" s="1100"/>
      <c r="N55" s="1214">
        <f>+ROUND(+SUM(N50:N54),0)</f>
        <v>73608</v>
      </c>
      <c r="O55" s="1102"/>
      <c r="P55" s="1212">
        <f>+ROUND(+SUM(P50:P54),0)</f>
        <v>18544</v>
      </c>
      <c r="Q55" s="1213">
        <f>+ROUND(+SUM(Q50:Q54),0)</f>
        <v>73608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344611</v>
      </c>
      <c r="J58" s="1125">
        <f>+IF(OR($P$2=98,$P$2=42,$P$2=96,$P$2=97),$Q58,0)</f>
        <v>499234</v>
      </c>
      <c r="K58" s="1100"/>
      <c r="L58" s="1125">
        <f>+IF($P$2=33,$Q58,0)</f>
        <v>0</v>
      </c>
      <c r="M58" s="1100"/>
      <c r="N58" s="1126">
        <f>+ROUND(+G58+J58+L58,0)</f>
        <v>499234</v>
      </c>
      <c r="O58" s="1102"/>
      <c r="P58" s="1124">
        <f>+ROUND(+OTCHET!E273+OTCHET!E274,0)</f>
        <v>344611</v>
      </c>
      <c r="Q58" s="1125">
        <f>+ROUND(+OTCHET!L273+OTCHET!L274,0)</f>
        <v>499234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344611</v>
      </c>
      <c r="J62" s="1213">
        <f>+ROUND(+SUM(J57:J60),0)</f>
        <v>499234</v>
      </c>
      <c r="K62" s="1100"/>
      <c r="L62" s="1213">
        <f>+ROUND(+SUM(L57:L60),0)</f>
        <v>0</v>
      </c>
      <c r="M62" s="1100"/>
      <c r="N62" s="1214">
        <f>+ROUND(+SUM(N57:N60),0)</f>
        <v>499234</v>
      </c>
      <c r="O62" s="1102"/>
      <c r="P62" s="1212">
        <f>+ROUND(+SUM(P57:P60),0)</f>
        <v>344611</v>
      </c>
      <c r="Q62" s="1213">
        <f>+ROUND(+SUM(Q57:Q60),0)</f>
        <v>499234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363155</v>
      </c>
      <c r="J76" s="1238">
        <f>+ROUND(J55+J62+J66+J70+J74,0)</f>
        <v>572842</v>
      </c>
      <c r="K76" s="1100"/>
      <c r="L76" s="1238">
        <f>+ROUND(L55+L62+L66+L70+L74,0)</f>
        <v>0</v>
      </c>
      <c r="M76" s="1100"/>
      <c r="N76" s="1239">
        <f>+ROUND(N55+N62+N66+N70+N74,0)</f>
        <v>572842</v>
      </c>
      <c r="O76" s="1102"/>
      <c r="P76" s="1236">
        <f>+ROUND(P55+P62+P66+P70+P74,0)</f>
        <v>363155</v>
      </c>
      <c r="Q76" s="1237">
        <f>+ROUND(Q55+Q62+Q66+Q70+Q74,0)</f>
        <v>572842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371042</v>
      </c>
      <c r="J78" s="1113">
        <f>+IF(OR($P$2=98,$P$2=42,$P$2=96,$P$2=97),$Q78,0)</f>
        <v>350478</v>
      </c>
      <c r="K78" s="1100"/>
      <c r="L78" s="1113">
        <f>+IF($P$2=33,$Q78,0)</f>
        <v>0</v>
      </c>
      <c r="M78" s="1100"/>
      <c r="N78" s="1114">
        <f>+ROUND(+G78+J78+L78,0)</f>
        <v>350478</v>
      </c>
      <c r="O78" s="1102"/>
      <c r="P78" s="1112">
        <f>+ROUND(OTCHET!E413,0)</f>
        <v>371042</v>
      </c>
      <c r="Q78" s="1113">
        <f>+ROUND(OTCHET!L413,0)</f>
        <v>350478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371042</v>
      </c>
      <c r="J80" s="1247">
        <f>+ROUND(J78+J79,0)</f>
        <v>350478</v>
      </c>
      <c r="K80" s="1100"/>
      <c r="L80" s="1247">
        <f>+ROUND(L78+L79,0)</f>
        <v>0</v>
      </c>
      <c r="M80" s="1100"/>
      <c r="N80" s="1248">
        <f>+ROUND(N78+N79,0)</f>
        <v>350478</v>
      </c>
      <c r="O80" s="1102"/>
      <c r="P80" s="1246">
        <f>+ROUND(P78+P79,0)</f>
        <v>371042</v>
      </c>
      <c r="Q80" s="1247">
        <f>+ROUND(Q78+Q79,0)</f>
        <v>350478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7887</v>
      </c>
      <c r="J82" s="1260">
        <f>+ROUND(J47,0)-ROUND(J76,0)+ROUND(J80,0)</f>
        <v>-222364</v>
      </c>
      <c r="K82" s="1100"/>
      <c r="L82" s="1260">
        <f>+ROUND(L47,0)-ROUND(L76,0)+ROUND(L80,0)</f>
        <v>0</v>
      </c>
      <c r="M82" s="1100"/>
      <c r="N82" s="1261">
        <f>+ROUND(N47,0)-ROUND(N76,0)+ROUND(N80,0)</f>
        <v>-222364</v>
      </c>
      <c r="O82" s="1262"/>
      <c r="P82" s="1259">
        <f>+ROUND(P47,0)-ROUND(P76,0)+ROUND(P80,0)</f>
        <v>7887</v>
      </c>
      <c r="Q82" s="1260">
        <f>+ROUND(Q47,0)-ROUND(Q76,0)+ROUND(Q80,0)</f>
        <v>-222364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-7887</v>
      </c>
      <c r="J83" s="1268">
        <f>+ROUND(J100,0)+ROUND(J119,0)+ROUND(J125,0)-ROUND(J130,0)</f>
        <v>222364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222364</v>
      </c>
      <c r="O83" s="1262"/>
      <c r="P83" s="1267">
        <f>+ROUND(P100,0)+ROUND(P119,0)+ROUND(P125,0)-ROUND(P130,0)</f>
        <v>-7887</v>
      </c>
      <c r="Q83" s="1268">
        <f>+ROUND(Q100,0)+ROUND(Q119,0)+ROUND(Q125,0)-ROUND(Q130,0)</f>
        <v>222364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-7887</v>
      </c>
      <c r="J122" s="1125">
        <f>+IF(OR($P$2=98,$P$2=42,$P$2=96,$P$2=97),$Q122,0)</f>
        <v>222364</v>
      </c>
      <c r="K122" s="1100"/>
      <c r="L122" s="1125">
        <f>+IF($P$2=33,$Q122,0)</f>
        <v>0</v>
      </c>
      <c r="M122" s="1100"/>
      <c r="N122" s="1126">
        <f>+ROUND(+G122+J122+L122,0)</f>
        <v>222364</v>
      </c>
      <c r="O122" s="1102"/>
      <c r="P122" s="1124">
        <f>+ROUND(OTCHET!E518,0)</f>
        <v>-7887</v>
      </c>
      <c r="Q122" s="1125">
        <f>+ROUND(OTCHET!L518,0)</f>
        <v>222364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-7887</v>
      </c>
      <c r="J125" s="1247">
        <f>+ROUND(+SUM(J121:J124),0)</f>
        <v>222364</v>
      </c>
      <c r="K125" s="1100"/>
      <c r="L125" s="1247">
        <f>+ROUND(+SUM(L121:L124),0)</f>
        <v>0</v>
      </c>
      <c r="M125" s="1100"/>
      <c r="N125" s="1248">
        <f>+ROUND(+SUM(N121:N124),0)</f>
        <v>222364</v>
      </c>
      <c r="O125" s="1102"/>
      <c r="P125" s="1246">
        <f>+ROUND(+SUM(P121:P124),0)</f>
        <v>-7887</v>
      </c>
      <c r="Q125" s="1247">
        <f>+ROUND(+SUM(Q121:Q124),0)</f>
        <v>222364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42755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2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ДМП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 t="str">
        <f>+OTCHET!B9</f>
        <v>Община Дряново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Дряново</v>
      </c>
      <c r="C13" s="716"/>
      <c r="D13" s="716"/>
      <c r="E13" s="719" t="str">
        <f>+OTCHET!E12</f>
        <v>код по ЕБК:</v>
      </c>
      <c r="F13" s="235" t="str">
        <f>+OTCHET!F12</f>
        <v>5702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97</v>
      </c>
      <c r="F15" s="722" t="str">
        <f>OTCHET!F15</f>
        <v>СЕС - ДМП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363155</v>
      </c>
      <c r="F38" s="851">
        <f>SUM(F39:F53)-F44-F46-F51-F52</f>
        <v>572842</v>
      </c>
      <c r="G38" s="852">
        <f>SUM(G39:G53)-G44-G46-G51-G52</f>
        <v>0</v>
      </c>
      <c r="H38" s="853">
        <f>SUM(H39:H53)-H44-H46-H51-H52</f>
        <v>572842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37891</v>
      </c>
      <c r="G40" s="820">
        <f>OTCHET!I189</f>
        <v>0</v>
      </c>
      <c r="H40" s="821">
        <f>OTCHET!J189</f>
        <v>37891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3295</v>
      </c>
      <c r="G41" s="820">
        <f>+OTCHET!I195+OTCHET!I203</f>
        <v>0</v>
      </c>
      <c r="H41" s="821">
        <f>+OTCHET!J195+OTCHET!J203</f>
        <v>3295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18544</v>
      </c>
      <c r="F42" s="819">
        <f t="shared" si="1"/>
        <v>32422</v>
      </c>
      <c r="G42" s="820">
        <f>+OTCHET!I204+OTCHET!I222+OTCHET!I269</f>
        <v>0</v>
      </c>
      <c r="H42" s="821">
        <f>+OTCHET!J204+OTCHET!J222+OTCHET!J269</f>
        <v>32422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344611</v>
      </c>
      <c r="F48" s="819">
        <f t="shared" si="1"/>
        <v>499234</v>
      </c>
      <c r="G48" s="820">
        <f>OTCHET!I273+OTCHET!I274+OTCHET!I282+OTCHET!I285</f>
        <v>0</v>
      </c>
      <c r="H48" s="821">
        <f>OTCHET!J273+OTCHET!J274+OTCHET!J282+OTCHET!J285</f>
        <v>499234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371042</v>
      </c>
      <c r="F54" s="897">
        <f>+F55+F56+F60</f>
        <v>350478</v>
      </c>
      <c r="G54" s="898">
        <f>+G55+G56+G60</f>
        <v>0</v>
      </c>
      <c r="H54" s="899">
        <f>+H55+H56+H60</f>
        <v>350478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371042</v>
      </c>
      <c r="F56" s="906">
        <f t="shared" si="2"/>
        <v>350478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350478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7887</v>
      </c>
      <c r="F62" s="932">
        <f>+F22-F38+F54-F61</f>
        <v>-222364</v>
      </c>
      <c r="G62" s="933">
        <f>+G22-G38+G54-G61</f>
        <v>0</v>
      </c>
      <c r="H62" s="934">
        <f>+H22-H38+H54-H61</f>
        <v>-222364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-7887</v>
      </c>
      <c r="F64" s="942">
        <f>SUM(+F66+F74+F75+F82+F83+F84+F87+F88+F89+F90+F91+F92+F93)</f>
        <v>222364</v>
      </c>
      <c r="G64" s="943">
        <f>SUM(+G66+G74+G75+G82+G83+G84+G87+G88+G89+G90+G91+G92+G93)</f>
        <v>0</v>
      </c>
      <c r="H64" s="944">
        <f>SUM(+H66+H74+H75+H82+H83+H84+H87+H88+H89+H90+H91+H92+H93)</f>
        <v>222364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-7887</v>
      </c>
      <c r="F84" s="910">
        <f>+F85+F86</f>
        <v>222364</v>
      </c>
      <c r="G84" s="911">
        <f>+G85+G86</f>
        <v>0</v>
      </c>
      <c r="H84" s="912">
        <f>+H85+H86</f>
        <v>222364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-7887</v>
      </c>
      <c r="F86" s="968">
        <f t="shared" si="5"/>
        <v>222364</v>
      </c>
      <c r="G86" s="969">
        <f>+OTCHET!I515+OTCHET!I518+OTCHET!I538</f>
        <v>0</v>
      </c>
      <c r="H86" s="970">
        <f>+OTCHET!J515+OTCHET!J518+OTCHET!J538</f>
        <v>222364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676</v>
      </c>
      <c r="H105" s="1380" t="str">
        <f>+OTCHET!F599</f>
        <v>72962 в. 112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 t="str">
        <f>+OTCHET!D597</f>
        <v>К. Инджова-Дечева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 t="str">
        <f>+OTCHET!G594</f>
        <v>Д. Мирчева</v>
      </c>
      <c r="F112" s="1694"/>
      <c r="G112" s="1007"/>
      <c r="H112" s="693"/>
      <c r="I112" s="1379" t="str">
        <f>+OTCHET!G597</f>
        <v>ижн. М. Семов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704">
      <selection activeCell="F600" sqref="F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78" t="str">
        <f>VLOOKUP(E15,SMETKA,2,FALSE)</f>
        <v>ОТЧЕТНИ ДАННИ ПО ЕБК ЗА СМЕТКИТЕ ЗА СРЕДСТВАТА ОТ ЕВРОПЕЙСКИЯ СЪЮЗ - ДМП</v>
      </c>
      <c r="C7" s="1779"/>
      <c r="D7" s="177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0" t="s">
        <v>2084</v>
      </c>
      <c r="C9" s="1781"/>
      <c r="D9" s="1782"/>
      <c r="E9" s="115">
        <v>42370</v>
      </c>
      <c r="F9" s="116">
        <v>42735</v>
      </c>
      <c r="G9" s="113"/>
      <c r="H9" s="1422"/>
      <c r="I9" s="1735"/>
      <c r="J9" s="1736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37" t="s">
        <v>1058</v>
      </c>
      <c r="J10" s="17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8"/>
      <c r="J11" s="1738"/>
      <c r="K11" s="113"/>
      <c r="L11" s="113"/>
      <c r="M11" s="7">
        <v>1</v>
      </c>
      <c r="N11" s="108"/>
    </row>
    <row r="12" spans="2:14" ht="27" customHeight="1">
      <c r="B12" s="1762" t="str">
        <f>VLOOKUP(F12,PRBK,2,FALSE)</f>
        <v>Дряново</v>
      </c>
      <c r="C12" s="1763"/>
      <c r="D12" s="1764"/>
      <c r="E12" s="118" t="s">
        <v>1037</v>
      </c>
      <c r="F12" s="1600" t="s">
        <v>1525</v>
      </c>
      <c r="G12" s="113"/>
      <c r="H12" s="114"/>
      <c r="I12" s="1738"/>
      <c r="J12" s="1738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19" t="s">
        <v>1038</v>
      </c>
      <c r="F19" s="1720"/>
      <c r="G19" s="1720"/>
      <c r="H19" s="1721"/>
      <c r="I19" s="1786" t="s">
        <v>1039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6" t="s">
        <v>506</v>
      </c>
      <c r="D22" s="177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76" t="s">
        <v>510</v>
      </c>
      <c r="D28" s="177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76" t="s">
        <v>134</v>
      </c>
      <c r="D33" s="177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76" t="s">
        <v>128</v>
      </c>
      <c r="D39" s="177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74" t="str">
        <f>$B$7</f>
        <v>ОТЧЕТНИ ДАННИ ПО ЕБК ЗА СМЕТКИТЕ ЗА СРЕДСТВАТА ОТ ЕВРОПЕЙСКИЯ СЪЮЗ - ДМП</v>
      </c>
      <c r="C173" s="1775"/>
      <c r="D173" s="177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13" t="str">
        <f>$B$9</f>
        <v>Община Дряново</v>
      </c>
      <c r="C175" s="1714"/>
      <c r="D175" s="1715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62" t="str">
        <f>$B$12</f>
        <v>Дряново</v>
      </c>
      <c r="C178" s="1763"/>
      <c r="D178" s="1764"/>
      <c r="E178" s="234" t="s">
        <v>956</v>
      </c>
      <c r="F178" s="235" t="str">
        <f>$F$12</f>
        <v>5702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97</v>
      </c>
      <c r="F180" s="126" t="str">
        <f>$F$15</f>
        <v>СЕС - ДМП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19" t="s">
        <v>1048</v>
      </c>
      <c r="F182" s="1720"/>
      <c r="G182" s="1720"/>
      <c r="H182" s="1721"/>
      <c r="I182" s="1722" t="s">
        <v>1049</v>
      </c>
      <c r="J182" s="1723"/>
      <c r="K182" s="1723"/>
      <c r="L182" s="172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5" t="s">
        <v>803</v>
      </c>
      <c r="D186" s="1726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05" t="s">
        <v>806</v>
      </c>
      <c r="D189" s="1706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37891</v>
      </c>
      <c r="K189" s="279">
        <f t="shared" si="43"/>
        <v>0</v>
      </c>
      <c r="L189" s="276">
        <f t="shared" si="43"/>
        <v>37891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37891</v>
      </c>
      <c r="K191" s="301">
        <f t="shared" si="44"/>
        <v>0</v>
      </c>
      <c r="L191" s="298">
        <f t="shared" si="44"/>
        <v>37891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07" t="s">
        <v>209</v>
      </c>
      <c r="D195" s="1708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3295</v>
      </c>
      <c r="K195" s="279">
        <f t="shared" si="45"/>
        <v>0</v>
      </c>
      <c r="L195" s="276">
        <f t="shared" si="45"/>
        <v>3295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1592</v>
      </c>
      <c r="K196" s="287">
        <f t="shared" si="46"/>
        <v>0</v>
      </c>
      <c r="L196" s="284">
        <f t="shared" si="46"/>
        <v>1592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1076</v>
      </c>
      <c r="K199" s="301">
        <f t="shared" si="46"/>
        <v>0</v>
      </c>
      <c r="L199" s="298">
        <f t="shared" si="46"/>
        <v>1076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627</v>
      </c>
      <c r="K200" s="301">
        <f t="shared" si="46"/>
        <v>0</v>
      </c>
      <c r="L200" s="298">
        <f t="shared" si="46"/>
        <v>627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09" t="s">
        <v>214</v>
      </c>
      <c r="D203" s="1710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05" t="s">
        <v>215</v>
      </c>
      <c r="D204" s="1706"/>
      <c r="E204" s="313">
        <f t="shared" si="47"/>
        <v>18544</v>
      </c>
      <c r="F204" s="277">
        <f t="shared" si="47"/>
        <v>0</v>
      </c>
      <c r="G204" s="278">
        <f t="shared" si="47"/>
        <v>18544</v>
      </c>
      <c r="H204" s="279">
        <f t="shared" si="47"/>
        <v>0</v>
      </c>
      <c r="I204" s="277">
        <f t="shared" si="47"/>
        <v>0</v>
      </c>
      <c r="J204" s="278">
        <f t="shared" si="47"/>
        <v>32422</v>
      </c>
      <c r="K204" s="279">
        <f t="shared" si="47"/>
        <v>0</v>
      </c>
      <c r="L204" s="313">
        <f t="shared" si="47"/>
        <v>32422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18544</v>
      </c>
      <c r="F211" s="324">
        <f t="shared" si="48"/>
        <v>0</v>
      </c>
      <c r="G211" s="325">
        <f t="shared" si="48"/>
        <v>18544</v>
      </c>
      <c r="H211" s="326">
        <f t="shared" si="48"/>
        <v>0</v>
      </c>
      <c r="I211" s="324">
        <f t="shared" si="48"/>
        <v>0</v>
      </c>
      <c r="J211" s="325">
        <f t="shared" si="48"/>
        <v>32422</v>
      </c>
      <c r="K211" s="326">
        <f t="shared" si="48"/>
        <v>0</v>
      </c>
      <c r="L211" s="323">
        <f t="shared" si="48"/>
        <v>32422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697" t="s">
        <v>290</v>
      </c>
      <c r="D222" s="1698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697" t="s">
        <v>780</v>
      </c>
      <c r="D226" s="1698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697" t="s">
        <v>234</v>
      </c>
      <c r="D232" s="1698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697" t="s">
        <v>236</v>
      </c>
      <c r="D235" s="1698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03" t="s">
        <v>237</v>
      </c>
      <c r="D236" s="1704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03" t="s">
        <v>238</v>
      </c>
      <c r="D237" s="1704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03" t="s">
        <v>1755</v>
      </c>
      <c r="D238" s="1704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697" t="s">
        <v>239</v>
      </c>
      <c r="D239" s="1698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697" t="s">
        <v>251</v>
      </c>
      <c r="D253" s="1698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697" t="s">
        <v>252</v>
      </c>
      <c r="D254" s="1698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697" t="s">
        <v>253</v>
      </c>
      <c r="D255" s="1698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697" t="s">
        <v>254</v>
      </c>
      <c r="D256" s="1698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697" t="s">
        <v>1757</v>
      </c>
      <c r="D263" s="1698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697" t="s">
        <v>1757</v>
      </c>
      <c r="D267" s="1698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697" t="s">
        <v>1758</v>
      </c>
      <c r="D268" s="1698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03" t="s">
        <v>264</v>
      </c>
      <c r="D269" s="1704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697" t="s">
        <v>291</v>
      </c>
      <c r="D270" s="1698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695" t="s">
        <v>265</v>
      </c>
      <c r="D273" s="169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695" t="s">
        <v>266</v>
      </c>
      <c r="D274" s="1696"/>
      <c r="E274" s="313">
        <f t="shared" si="67"/>
        <v>344611</v>
      </c>
      <c r="F274" s="277">
        <f t="shared" si="67"/>
        <v>0</v>
      </c>
      <c r="G274" s="278">
        <f t="shared" si="67"/>
        <v>344611</v>
      </c>
      <c r="H274" s="279">
        <f t="shared" si="67"/>
        <v>0</v>
      </c>
      <c r="I274" s="277">
        <f t="shared" si="67"/>
        <v>0</v>
      </c>
      <c r="J274" s="278">
        <f t="shared" si="67"/>
        <v>499234</v>
      </c>
      <c r="K274" s="279">
        <f t="shared" si="67"/>
        <v>0</v>
      </c>
      <c r="L274" s="313">
        <f t="shared" si="67"/>
        <v>499234</v>
      </c>
      <c r="M274" s="7">
        <f t="shared" si="60"/>
        <v>1</v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344611</v>
      </c>
      <c r="F277" s="299">
        <f t="shared" si="68"/>
        <v>0</v>
      </c>
      <c r="G277" s="300">
        <f t="shared" si="68"/>
        <v>344611</v>
      </c>
      <c r="H277" s="301">
        <f t="shared" si="68"/>
        <v>0</v>
      </c>
      <c r="I277" s="299">
        <f t="shared" si="68"/>
        <v>0</v>
      </c>
      <c r="J277" s="300">
        <f t="shared" si="68"/>
        <v>499234</v>
      </c>
      <c r="K277" s="301">
        <f t="shared" si="68"/>
        <v>0</v>
      </c>
      <c r="L277" s="298">
        <f t="shared" si="68"/>
        <v>499234</v>
      </c>
      <c r="M277" s="7">
        <f t="shared" si="60"/>
        <v>1</v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695" t="s">
        <v>679</v>
      </c>
      <c r="D282" s="169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695" t="s">
        <v>741</v>
      </c>
      <c r="D285" s="169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697" t="s">
        <v>742</v>
      </c>
      <c r="D286" s="1698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699" t="s">
        <v>987</v>
      </c>
      <c r="D291" s="170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01" t="s">
        <v>750</v>
      </c>
      <c r="D295" s="170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363155</v>
      </c>
      <c r="F299" s="399">
        <f t="shared" si="76"/>
        <v>0</v>
      </c>
      <c r="G299" s="400">
        <f t="shared" si="76"/>
        <v>363155</v>
      </c>
      <c r="H299" s="401">
        <f t="shared" si="76"/>
        <v>0</v>
      </c>
      <c r="I299" s="399">
        <f t="shared" si="76"/>
        <v>0</v>
      </c>
      <c r="J299" s="400">
        <f t="shared" si="76"/>
        <v>572842</v>
      </c>
      <c r="K299" s="401">
        <f t="shared" si="76"/>
        <v>0</v>
      </c>
      <c r="L299" s="398">
        <f t="shared" si="76"/>
        <v>572842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73"/>
      <c r="C304" s="1768"/>
      <c r="D304" s="1768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67"/>
      <c r="C306" s="1768"/>
      <c r="D306" s="1768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67"/>
      <c r="C309" s="1768"/>
      <c r="D309" s="1768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69"/>
      <c r="C338" s="1769"/>
      <c r="D338" s="1769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72" t="str">
        <f>$B$7</f>
        <v>ОТЧЕТНИ ДАННИ ПО ЕБК ЗА СМЕТКИТЕ ЗА СРЕДСТВАТА ОТ ЕВРОПЕЙСКИЯ СЪЮЗ - ДМП</v>
      </c>
      <c r="C342" s="1772"/>
      <c r="D342" s="1772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13" t="str">
        <f>$B$9</f>
        <v>Община Дряново</v>
      </c>
      <c r="C344" s="1714"/>
      <c r="D344" s="1715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62" t="str">
        <f>$B$12</f>
        <v>Дряново</v>
      </c>
      <c r="C347" s="1763"/>
      <c r="D347" s="1764"/>
      <c r="E347" s="413" t="s">
        <v>956</v>
      </c>
      <c r="F347" s="235" t="str">
        <f>$F$12</f>
        <v>5702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97</v>
      </c>
      <c r="F349" s="417" t="str">
        <f>+$F$15</f>
        <v>СЕС - ДМП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9" t="s">
        <v>1054</v>
      </c>
      <c r="F351" s="1790"/>
      <c r="G351" s="1790"/>
      <c r="H351" s="1791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70" t="s">
        <v>294</v>
      </c>
      <c r="D355" s="1771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39" t="s">
        <v>305</v>
      </c>
      <c r="D369" s="1740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39" t="s">
        <v>336</v>
      </c>
      <c r="D377" s="1740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39" t="s">
        <v>270</v>
      </c>
      <c r="D382" s="1740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39" t="s">
        <v>271</v>
      </c>
      <c r="D385" s="1740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39" t="s">
        <v>273</v>
      </c>
      <c r="D390" s="1740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39" t="s">
        <v>274</v>
      </c>
      <c r="D393" s="1740"/>
      <c r="E393" s="1384">
        <f aca="true" t="shared" si="87" ref="E393:L393">SUM(E394:E395)</f>
        <v>371042</v>
      </c>
      <c r="F393" s="462">
        <f t="shared" si="87"/>
        <v>0</v>
      </c>
      <c r="G393" s="477">
        <f t="shared" si="87"/>
        <v>371042</v>
      </c>
      <c r="H393" s="448">
        <f>SUM(H394:H395)</f>
        <v>0</v>
      </c>
      <c r="I393" s="462">
        <f t="shared" si="87"/>
        <v>0</v>
      </c>
      <c r="J393" s="447">
        <f t="shared" si="87"/>
        <v>350478</v>
      </c>
      <c r="K393" s="448">
        <f>SUM(K394:K395)</f>
        <v>0</v>
      </c>
      <c r="L393" s="1384">
        <f t="shared" si="87"/>
        <v>350478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371042</v>
      </c>
      <c r="F394" s="154">
        <v>0</v>
      </c>
      <c r="G394" s="155">
        <v>371042</v>
      </c>
      <c r="H394" s="156">
        <v>0</v>
      </c>
      <c r="I394" s="154">
        <v>0</v>
      </c>
      <c r="J394" s="155">
        <v>350478</v>
      </c>
      <c r="K394" s="156">
        <v>0</v>
      </c>
      <c r="L394" s="1385">
        <f>I394+J394+K394</f>
        <v>350478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39" t="s">
        <v>996</v>
      </c>
      <c r="D396" s="1740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39" t="s">
        <v>736</v>
      </c>
      <c r="D399" s="1740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39" t="s">
        <v>737</v>
      </c>
      <c r="D400" s="1740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39" t="s">
        <v>756</v>
      </c>
      <c r="D403" s="1740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39" t="s">
        <v>277</v>
      </c>
      <c r="D406" s="1740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371042</v>
      </c>
      <c r="F413" s="499">
        <f t="shared" si="93"/>
        <v>0</v>
      </c>
      <c r="G413" s="500">
        <f t="shared" si="93"/>
        <v>371042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350478</v>
      </c>
      <c r="K413" s="519">
        <f>SUM(K355,K369,K377,K382,K385,K390,K393,K396,K399,K400,K403,K406)</f>
        <v>0</v>
      </c>
      <c r="L413" s="516">
        <f t="shared" si="93"/>
        <v>350478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39" t="s">
        <v>826</v>
      </c>
      <c r="D416" s="1740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39" t="s">
        <v>761</v>
      </c>
      <c r="D417" s="1740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39" t="s">
        <v>278</v>
      </c>
      <c r="D418" s="1740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39" t="s">
        <v>739</v>
      </c>
      <c r="D419" s="1740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39" t="s">
        <v>1000</v>
      </c>
      <c r="D420" s="1740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65" t="str">
        <f>$B$7</f>
        <v>ОТЧЕТНИ ДАННИ ПО ЕБК ЗА СМЕТКИТЕ ЗА СРЕДСТВАТА ОТ ЕВРОПЕЙСКИЯ СЪЮЗ - ДМП</v>
      </c>
      <c r="C427" s="1766"/>
      <c r="D427" s="176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13" t="str">
        <f>$B$9</f>
        <v>Община Дряново</v>
      </c>
      <c r="C429" s="1714"/>
      <c r="D429" s="1715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62" t="str">
        <f>$B$12</f>
        <v>Дряново</v>
      </c>
      <c r="C432" s="1763"/>
      <c r="D432" s="1764"/>
      <c r="E432" s="413" t="s">
        <v>956</v>
      </c>
      <c r="F432" s="235" t="str">
        <f>$F$12</f>
        <v>5702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97</v>
      </c>
      <c r="F434" s="126" t="str">
        <f>+$F$15</f>
        <v>СЕС - ДМП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19" t="s">
        <v>958</v>
      </c>
      <c r="F436" s="1720"/>
      <c r="G436" s="1720"/>
      <c r="H436" s="1721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7887</v>
      </c>
      <c r="F439" s="550">
        <f t="shared" si="96"/>
        <v>0</v>
      </c>
      <c r="G439" s="551">
        <f t="shared" si="96"/>
        <v>7887</v>
      </c>
      <c r="H439" s="552">
        <f>+H168-H299+H413+H423</f>
        <v>0</v>
      </c>
      <c r="I439" s="550">
        <f t="shared" si="96"/>
        <v>0</v>
      </c>
      <c r="J439" s="551">
        <f t="shared" si="96"/>
        <v>-222364</v>
      </c>
      <c r="K439" s="552">
        <f t="shared" si="96"/>
        <v>0</v>
      </c>
      <c r="L439" s="553">
        <f t="shared" si="96"/>
        <v>-222364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-7887</v>
      </c>
      <c r="F440" s="557">
        <f t="shared" si="97"/>
        <v>0</v>
      </c>
      <c r="G440" s="558">
        <f t="shared" si="97"/>
        <v>-7887</v>
      </c>
      <c r="H440" s="559">
        <f t="shared" si="97"/>
        <v>0</v>
      </c>
      <c r="I440" s="557">
        <f t="shared" si="97"/>
        <v>0</v>
      </c>
      <c r="J440" s="558">
        <f t="shared" si="97"/>
        <v>222364</v>
      </c>
      <c r="K440" s="559">
        <f t="shared" si="97"/>
        <v>0</v>
      </c>
      <c r="L440" s="560">
        <f>+L591</f>
        <v>222364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11" t="str">
        <f>$B$7</f>
        <v>ОТЧЕТНИ ДАННИ ПО ЕБК ЗА СМЕТКИТЕ ЗА СРЕДСТВАТА ОТ ЕВРОПЕЙСКИЯ СЪЮЗ - ДМП</v>
      </c>
      <c r="C443" s="1712"/>
      <c r="D443" s="1712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13" t="str">
        <f>$B$9</f>
        <v>Община Дряново</v>
      </c>
      <c r="C445" s="1714"/>
      <c r="D445" s="1715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62" t="str">
        <f>$B$12</f>
        <v>Дряново</v>
      </c>
      <c r="C448" s="1763"/>
      <c r="D448" s="1764"/>
      <c r="E448" s="413" t="s">
        <v>956</v>
      </c>
      <c r="F448" s="235" t="str">
        <f>$F$12</f>
        <v>5702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97</v>
      </c>
      <c r="F450" s="126" t="str">
        <f>+$F$15</f>
        <v>СЕС - ДМП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83" t="s">
        <v>1056</v>
      </c>
      <c r="F452" s="1784"/>
      <c r="G452" s="1784"/>
      <c r="H452" s="1785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4" t="s">
        <v>827</v>
      </c>
      <c r="D455" s="1755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49" t="s">
        <v>830</v>
      </c>
      <c r="D459" s="1749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49" t="s">
        <v>833</v>
      </c>
      <c r="D462" s="1749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4" t="s">
        <v>836</v>
      </c>
      <c r="D465" s="1755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50" t="s">
        <v>843</v>
      </c>
      <c r="D472" s="1751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2" t="s">
        <v>1004</v>
      </c>
      <c r="D475" s="1752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47" t="s">
        <v>1009</v>
      </c>
      <c r="D491" s="175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47" t="s">
        <v>27</v>
      </c>
      <c r="D496" s="175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56" t="s">
        <v>1010</v>
      </c>
      <c r="D497" s="1756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2" t="s">
        <v>36</v>
      </c>
      <c r="D506" s="1752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2" t="s">
        <v>40</v>
      </c>
      <c r="D510" s="1752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2" t="s">
        <v>1011</v>
      </c>
      <c r="D515" s="1758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47" t="s">
        <v>1012</v>
      </c>
      <c r="D518" s="1748"/>
      <c r="E518" s="582">
        <f aca="true" t="shared" si="116" ref="E518:L518">SUM(E519:E524)</f>
        <v>-7887</v>
      </c>
      <c r="F518" s="591">
        <f t="shared" si="116"/>
        <v>0</v>
      </c>
      <c r="G518" s="584">
        <f t="shared" si="116"/>
        <v>-7887</v>
      </c>
      <c r="H518" s="585">
        <f>SUM(H519:H524)</f>
        <v>0</v>
      </c>
      <c r="I518" s="591">
        <f t="shared" si="116"/>
        <v>0</v>
      </c>
      <c r="J518" s="584">
        <f t="shared" si="116"/>
        <v>222364</v>
      </c>
      <c r="K518" s="585">
        <f t="shared" si="116"/>
        <v>0</v>
      </c>
      <c r="L518" s="582">
        <f t="shared" si="116"/>
        <v>222364</v>
      </c>
      <c r="M518" s="7">
        <f t="shared" si="99"/>
        <v>1</v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-7887</v>
      </c>
      <c r="F521" s="160">
        <v>0</v>
      </c>
      <c r="G521" s="161">
        <v>-7887</v>
      </c>
      <c r="H521" s="589">
        <v>0</v>
      </c>
      <c r="I521" s="160">
        <v>0</v>
      </c>
      <c r="J521" s="161">
        <v>222364</v>
      </c>
      <c r="K521" s="589">
        <v>0</v>
      </c>
      <c r="L521" s="1393">
        <f t="shared" si="112"/>
        <v>222364</v>
      </c>
      <c r="M521" s="7">
        <f t="shared" si="118"/>
        <v>1</v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2" t="s">
        <v>1014</v>
      </c>
      <c r="D529" s="1752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57" t="s">
        <v>1015</v>
      </c>
      <c r="D530" s="1757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9" t="s">
        <v>1016</v>
      </c>
      <c r="D535" s="174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2" t="s">
        <v>1017</v>
      </c>
      <c r="D538" s="1752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9" t="s">
        <v>1026</v>
      </c>
      <c r="D560" s="1759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9" t="s">
        <v>1031</v>
      </c>
      <c r="D580" s="174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9" t="s">
        <v>895</v>
      </c>
      <c r="D585" s="174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-7887</v>
      </c>
      <c r="F591" s="667">
        <f t="shared" si="129"/>
        <v>0</v>
      </c>
      <c r="G591" s="668">
        <f t="shared" si="129"/>
        <v>-7887</v>
      </c>
      <c r="H591" s="669">
        <f t="shared" si="129"/>
        <v>0</v>
      </c>
      <c r="I591" s="667">
        <f t="shared" si="129"/>
        <v>0</v>
      </c>
      <c r="J591" s="668">
        <f t="shared" si="129"/>
        <v>222364</v>
      </c>
      <c r="K591" s="670">
        <f t="shared" si="129"/>
        <v>0</v>
      </c>
      <c r="L591" s="666">
        <f t="shared" si="129"/>
        <v>222364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41" t="s">
        <v>2086</v>
      </c>
      <c r="H594" s="1742"/>
      <c r="I594" s="1742"/>
      <c r="J594" s="1743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29" t="s">
        <v>943</v>
      </c>
      <c r="H595" s="1729"/>
      <c r="I595" s="1729"/>
      <c r="J595" s="1729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2085</v>
      </c>
      <c r="E597" s="675"/>
      <c r="F597" s="221" t="s">
        <v>945</v>
      </c>
      <c r="G597" s="1744" t="s">
        <v>2087</v>
      </c>
      <c r="H597" s="1745"/>
      <c r="I597" s="1745"/>
      <c r="J597" s="1746"/>
      <c r="K597" s="103"/>
      <c r="L597" s="231"/>
      <c r="M597" s="7">
        <v>1</v>
      </c>
      <c r="N597" s="522"/>
    </row>
    <row r="598" spans="1:14" ht="21.75" customHeight="1">
      <c r="A598" s="23"/>
      <c r="B598" s="1727" t="s">
        <v>946</v>
      </c>
      <c r="C598" s="1728"/>
      <c r="D598" s="676" t="s">
        <v>947</v>
      </c>
      <c r="E598" s="677"/>
      <c r="F598" s="678"/>
      <c r="G598" s="1729" t="s">
        <v>943</v>
      </c>
      <c r="H598" s="1729"/>
      <c r="I598" s="1729"/>
      <c r="J598" s="1729"/>
      <c r="K598" s="103"/>
      <c r="L598" s="231"/>
      <c r="M598" s="7">
        <v>1</v>
      </c>
      <c r="N598" s="522"/>
    </row>
    <row r="599" spans="1:14" ht="24.75" customHeight="1">
      <c r="A599" s="36"/>
      <c r="B599" s="1730">
        <v>42755</v>
      </c>
      <c r="C599" s="1731"/>
      <c r="D599" s="679" t="s">
        <v>948</v>
      </c>
      <c r="E599" s="680">
        <v>676</v>
      </c>
      <c r="F599" s="681" t="s">
        <v>2088</v>
      </c>
      <c r="G599" s="682" t="s">
        <v>949</v>
      </c>
      <c r="H599" s="1732"/>
      <c r="I599" s="1733"/>
      <c r="J599" s="1734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32"/>
      <c r="I601" s="1733"/>
      <c r="J601" s="1734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11" t="str">
        <f>$B$7</f>
        <v>ОТЧЕТНИ ДАННИ ПО ЕБК ЗА СМЕТКИТЕ ЗА СРЕДСТВАТА ОТ ЕВРОПЕЙСКИЯ СЪЮЗ - ДМП</v>
      </c>
      <c r="C606" s="1712"/>
      <c r="D606" s="1712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13" t="str">
        <f>$B$9</f>
        <v>Община Дряново</v>
      </c>
      <c r="C608" s="1714"/>
      <c r="D608" s="1715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16" t="str">
        <f>$B$12</f>
        <v>Дряново</v>
      </c>
      <c r="C611" s="1717"/>
      <c r="D611" s="1718"/>
      <c r="E611" s="413" t="s">
        <v>956</v>
      </c>
      <c r="F611" s="1365" t="str">
        <f>$F$12</f>
        <v>5702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97</v>
      </c>
      <c r="F613" s="417" t="str">
        <f>$F$15</f>
        <v>СЕС - ДМП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19" t="s">
        <v>935</v>
      </c>
      <c r="F615" s="1720"/>
      <c r="G615" s="1720"/>
      <c r="H615" s="1721"/>
      <c r="I615" s="1722" t="s">
        <v>936</v>
      </c>
      <c r="J615" s="1723"/>
      <c r="K615" s="1723"/>
      <c r="L615" s="1724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6619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31.5">
      <c r="B620" s="1460"/>
      <c r="C620" s="1601">
        <f>+C619</f>
        <v>6619</v>
      </c>
      <c r="D620" s="1462" t="s">
        <v>645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5" t="s">
        <v>803</v>
      </c>
      <c r="D622" s="1726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05" t="s">
        <v>806</v>
      </c>
      <c r="D625" s="1706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37891</v>
      </c>
      <c r="K625" s="279">
        <f t="shared" si="132"/>
        <v>0</v>
      </c>
      <c r="L625" s="276">
        <f t="shared" si="132"/>
        <v>37891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>
        <v>0</v>
      </c>
      <c r="G627" s="161">
        <v>0</v>
      </c>
      <c r="H627" s="1430">
        <v>0</v>
      </c>
      <c r="I627" s="160">
        <v>0</v>
      </c>
      <c r="J627" s="161">
        <v>37891</v>
      </c>
      <c r="K627" s="1430">
        <v>0</v>
      </c>
      <c r="L627" s="298">
        <f>I627+J627+K627</f>
        <v>37891</v>
      </c>
      <c r="M627" s="12">
        <f t="shared" si="131"/>
        <v>1</v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07" t="s">
        <v>209</v>
      </c>
      <c r="D631" s="1708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3295</v>
      </c>
      <c r="K631" s="279">
        <f t="shared" si="133"/>
        <v>0</v>
      </c>
      <c r="L631" s="276">
        <f t="shared" si="133"/>
        <v>3295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>
        <v>0</v>
      </c>
      <c r="G632" s="155">
        <v>0</v>
      </c>
      <c r="H632" s="1425">
        <v>0</v>
      </c>
      <c r="I632" s="154">
        <v>0</v>
      </c>
      <c r="J632" s="155">
        <v>1592</v>
      </c>
      <c r="K632" s="1425">
        <v>0</v>
      </c>
      <c r="L632" s="284">
        <f aca="true" t="shared" si="135" ref="L632:L639">I632+J632+K632</f>
        <v>1592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>
        <v>0</v>
      </c>
      <c r="G635" s="161">
        <v>0</v>
      </c>
      <c r="H635" s="1430">
        <v>0</v>
      </c>
      <c r="I635" s="160">
        <v>0</v>
      </c>
      <c r="J635" s="161">
        <v>1076</v>
      </c>
      <c r="K635" s="1430">
        <v>0</v>
      </c>
      <c r="L635" s="298">
        <f t="shared" si="135"/>
        <v>1076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>
        <v>0</v>
      </c>
      <c r="G636" s="161">
        <v>0</v>
      </c>
      <c r="H636" s="1430">
        <v>0</v>
      </c>
      <c r="I636" s="160">
        <v>0</v>
      </c>
      <c r="J636" s="161">
        <v>627</v>
      </c>
      <c r="K636" s="1430">
        <v>0</v>
      </c>
      <c r="L636" s="298">
        <f t="shared" si="135"/>
        <v>627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09" t="s">
        <v>214</v>
      </c>
      <c r="D639" s="1710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05" t="s">
        <v>215</v>
      </c>
      <c r="D640" s="1706"/>
      <c r="E640" s="313">
        <f aca="true" t="shared" si="136" ref="E640:L640">SUM(E641:E657)</f>
        <v>18544</v>
      </c>
      <c r="F640" s="277">
        <f t="shared" si="136"/>
        <v>0</v>
      </c>
      <c r="G640" s="278">
        <f t="shared" si="136"/>
        <v>18544</v>
      </c>
      <c r="H640" s="279">
        <f>SUM(H641:H657)</f>
        <v>0</v>
      </c>
      <c r="I640" s="277">
        <f t="shared" si="136"/>
        <v>0</v>
      </c>
      <c r="J640" s="278">
        <f t="shared" si="136"/>
        <v>32422</v>
      </c>
      <c r="K640" s="279">
        <f t="shared" si="136"/>
        <v>0</v>
      </c>
      <c r="L640" s="313">
        <f t="shared" si="136"/>
        <v>32422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18544</v>
      </c>
      <c r="F647" s="457">
        <v>0</v>
      </c>
      <c r="G647" s="458">
        <v>18544</v>
      </c>
      <c r="H647" s="1438">
        <v>0</v>
      </c>
      <c r="I647" s="457">
        <v>0</v>
      </c>
      <c r="J647" s="458">
        <v>32422</v>
      </c>
      <c r="K647" s="1438">
        <v>0</v>
      </c>
      <c r="L647" s="323">
        <f t="shared" si="138"/>
        <v>32422</v>
      </c>
      <c r="M647" s="12">
        <f t="shared" si="131"/>
        <v>1</v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697" t="s">
        <v>290</v>
      </c>
      <c r="D658" s="1698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697" t="s">
        <v>780</v>
      </c>
      <c r="D662" s="1698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697" t="s">
        <v>234</v>
      </c>
      <c r="D668" s="1698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697" t="s">
        <v>236</v>
      </c>
      <c r="D671" s="1698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03" t="s">
        <v>237</v>
      </c>
      <c r="D672" s="1704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03" t="s">
        <v>238</v>
      </c>
      <c r="D673" s="1704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03" t="s">
        <v>1759</v>
      </c>
      <c r="D674" s="1704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697" t="s">
        <v>239</v>
      </c>
      <c r="D675" s="1698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697" t="s">
        <v>251</v>
      </c>
      <c r="D689" s="1698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697" t="s">
        <v>252</v>
      </c>
      <c r="D690" s="1698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697" t="s">
        <v>253</v>
      </c>
      <c r="D691" s="1698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697" t="s">
        <v>254</v>
      </c>
      <c r="D692" s="1698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697" t="s">
        <v>1760</v>
      </c>
      <c r="D699" s="1698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697" t="s">
        <v>1757</v>
      </c>
      <c r="D703" s="1698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697" t="s">
        <v>1758</v>
      </c>
      <c r="D704" s="1698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03" t="s">
        <v>264</v>
      </c>
      <c r="D705" s="1704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697" t="s">
        <v>291</v>
      </c>
      <c r="D706" s="1698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695" t="s">
        <v>265</v>
      </c>
      <c r="D709" s="169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695" t="s">
        <v>266</v>
      </c>
      <c r="D710" s="1696"/>
      <c r="E710" s="313">
        <f aca="true" t="shared" si="158" ref="E710:L710">SUM(E711:E717)</f>
        <v>344611</v>
      </c>
      <c r="F710" s="277">
        <f t="shared" si="158"/>
        <v>0</v>
      </c>
      <c r="G710" s="278">
        <f t="shared" si="158"/>
        <v>344611</v>
      </c>
      <c r="H710" s="279">
        <f>SUM(H711:H717)</f>
        <v>0</v>
      </c>
      <c r="I710" s="277">
        <f t="shared" si="158"/>
        <v>0</v>
      </c>
      <c r="J710" s="278">
        <f t="shared" si="158"/>
        <v>499234</v>
      </c>
      <c r="K710" s="279">
        <f t="shared" si="158"/>
        <v>0</v>
      </c>
      <c r="L710" s="313">
        <f t="shared" si="158"/>
        <v>499234</v>
      </c>
      <c r="M710" s="12">
        <f t="shared" si="150"/>
        <v>1</v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344611</v>
      </c>
      <c r="F713" s="160">
        <v>0</v>
      </c>
      <c r="G713" s="161">
        <v>344611</v>
      </c>
      <c r="H713" s="1430">
        <v>0</v>
      </c>
      <c r="I713" s="160">
        <v>0</v>
      </c>
      <c r="J713" s="161">
        <v>499234</v>
      </c>
      <c r="K713" s="1430">
        <v>0</v>
      </c>
      <c r="L713" s="298">
        <f t="shared" si="160"/>
        <v>499234</v>
      </c>
      <c r="M713" s="12">
        <f t="shared" si="150"/>
        <v>1</v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695" t="s">
        <v>679</v>
      </c>
      <c r="D718" s="169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695" t="s">
        <v>741</v>
      </c>
      <c r="D721" s="169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697" t="s">
        <v>742</v>
      </c>
      <c r="D722" s="1698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699" t="s">
        <v>987</v>
      </c>
      <c r="D727" s="170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01" t="s">
        <v>750</v>
      </c>
      <c r="D731" s="170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01" t="s">
        <v>750</v>
      </c>
      <c r="D732" s="170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363155</v>
      </c>
      <c r="F736" s="399">
        <f t="shared" si="164"/>
        <v>0</v>
      </c>
      <c r="G736" s="400">
        <f t="shared" si="164"/>
        <v>363155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0</v>
      </c>
      <c r="J736" s="400">
        <f t="shared" si="164"/>
        <v>572842</v>
      </c>
      <c r="K736" s="401">
        <f t="shared" si="164"/>
        <v>0</v>
      </c>
      <c r="L736" s="398">
        <f t="shared" si="164"/>
        <v>572842</v>
      </c>
      <c r="M736" s="12">
        <f>(IF($E736&lt;&gt;0,$M$2,IF($L736&lt;&gt;0,$M$2,"")))</f>
        <v>1</v>
      </c>
      <c r="N736" s="73" t="str">
        <f>LEFT(C619,1)</f>
        <v>6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B606:D606"/>
    <mergeCell ref="B608:D608"/>
    <mergeCell ref="B611:D611"/>
    <mergeCell ref="E615:H615"/>
    <mergeCell ref="I615:L615"/>
    <mergeCell ref="C622:D622"/>
    <mergeCell ref="C625:D625"/>
    <mergeCell ref="C631:D631"/>
    <mergeCell ref="C639:D639"/>
    <mergeCell ref="C640:D640"/>
    <mergeCell ref="C658:D658"/>
    <mergeCell ref="C662:D662"/>
    <mergeCell ref="C668:D668"/>
    <mergeCell ref="C671:D671"/>
    <mergeCell ref="C672:D672"/>
    <mergeCell ref="C673:D673"/>
    <mergeCell ref="C674:D674"/>
    <mergeCell ref="C675:D675"/>
    <mergeCell ref="C718:D718"/>
    <mergeCell ref="C689:D689"/>
    <mergeCell ref="C690:D690"/>
    <mergeCell ref="C691:D691"/>
    <mergeCell ref="C692:D692"/>
    <mergeCell ref="C699:D699"/>
    <mergeCell ref="C703:D703"/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</mergeCells>
  <conditionalFormatting sqref="D441">
    <cfRule type="cellIs" priority="102" dxfId="136" operator="notEqual" stopIfTrue="1">
      <formula>0</formula>
    </cfRule>
  </conditionalFormatting>
  <conditionalFormatting sqref="D592">
    <cfRule type="cellIs" priority="101" dxfId="136" operator="notEqual" stopIfTrue="1">
      <formula>0</formula>
    </cfRule>
  </conditionalFormatting>
  <conditionalFormatting sqref="E15">
    <cfRule type="cellIs" priority="95" dxfId="142" operator="equal" stopIfTrue="1">
      <formula>98</formula>
    </cfRule>
    <cfRule type="cellIs" priority="97" dxfId="143" operator="equal" stopIfTrue="1">
      <formula>96</formula>
    </cfRule>
    <cfRule type="cellIs" priority="98" dxfId="144" operator="equal" stopIfTrue="1">
      <formula>42</formula>
    </cfRule>
    <cfRule type="cellIs" priority="99" dxfId="145" operator="equal" stopIfTrue="1">
      <formula>97</formula>
    </cfRule>
    <cfRule type="cellIs" priority="100" dxfId="146" operator="equal" stopIfTrue="1">
      <formula>33</formula>
    </cfRule>
  </conditionalFormatting>
  <conditionalFormatting sqref="F15">
    <cfRule type="cellIs" priority="91" dxfId="146" operator="equal" stopIfTrue="1">
      <formula>"ЧУЖДИ СРЕДСТВА"</formula>
    </cfRule>
    <cfRule type="cellIs" priority="92" dxfId="145" operator="equal" stopIfTrue="1">
      <formula>"СЕС - ДМП"</formula>
    </cfRule>
    <cfRule type="cellIs" priority="93" dxfId="144" operator="equal" stopIfTrue="1">
      <formula>"СЕС - РА"</formula>
    </cfRule>
    <cfRule type="cellIs" priority="94" dxfId="143" operator="equal" stopIfTrue="1">
      <formula>"СЕС - ДЕС"</formula>
    </cfRule>
    <cfRule type="cellIs" priority="96" dxfId="142" operator="equal" stopIfTrue="1">
      <formula>"СЕС - КСФ"</formula>
    </cfRule>
  </conditionalFormatting>
  <conditionalFormatting sqref="F178">
    <cfRule type="cellIs" priority="79" dxfId="152" operator="equal" stopIfTrue="1">
      <formula>0</formula>
    </cfRule>
  </conditionalFormatting>
  <conditionalFormatting sqref="E180">
    <cfRule type="cellIs" priority="74" dxfId="142" operator="equal" stopIfTrue="1">
      <formula>98</formula>
    </cfRule>
    <cfRule type="cellIs" priority="75" dxfId="143" operator="equal" stopIfTrue="1">
      <formula>96</formula>
    </cfRule>
    <cfRule type="cellIs" priority="76" dxfId="144" operator="equal" stopIfTrue="1">
      <formula>42</formula>
    </cfRule>
    <cfRule type="cellIs" priority="77" dxfId="145" operator="equal" stopIfTrue="1">
      <formula>97</formula>
    </cfRule>
    <cfRule type="cellIs" priority="78" dxfId="146" operator="equal" stopIfTrue="1">
      <formula>33</formula>
    </cfRule>
  </conditionalFormatting>
  <conditionalFormatting sqref="F180">
    <cfRule type="cellIs" priority="69" dxfId="146" operator="equal" stopIfTrue="1">
      <formula>"ЧУЖДИ СРЕДСТВА"</formula>
    </cfRule>
    <cfRule type="cellIs" priority="70" dxfId="145" operator="equal" stopIfTrue="1">
      <formula>"СЕС - ДМП"</formula>
    </cfRule>
    <cfRule type="cellIs" priority="71" dxfId="144" operator="equal" stopIfTrue="1">
      <formula>"СЕС - РА"</formula>
    </cfRule>
    <cfRule type="cellIs" priority="72" dxfId="143" operator="equal" stopIfTrue="1">
      <formula>"СЕС - ДЕС"</formula>
    </cfRule>
    <cfRule type="cellIs" priority="73" dxfId="142" operator="equal" stopIfTrue="1">
      <formula>"СЕС - КСФ"</formula>
    </cfRule>
  </conditionalFormatting>
  <conditionalFormatting sqref="F347">
    <cfRule type="cellIs" priority="68" dxfId="152" operator="equal" stopIfTrue="1">
      <formula>0</formula>
    </cfRule>
  </conditionalFormatting>
  <conditionalFormatting sqref="E349">
    <cfRule type="cellIs" priority="63" dxfId="142" operator="equal" stopIfTrue="1">
      <formula>98</formula>
    </cfRule>
    <cfRule type="cellIs" priority="64" dxfId="143" operator="equal" stopIfTrue="1">
      <formula>96</formula>
    </cfRule>
    <cfRule type="cellIs" priority="65" dxfId="144" operator="equal" stopIfTrue="1">
      <formula>42</formula>
    </cfRule>
    <cfRule type="cellIs" priority="66" dxfId="145" operator="equal" stopIfTrue="1">
      <formula>97</formula>
    </cfRule>
    <cfRule type="cellIs" priority="67" dxfId="146" operator="equal" stopIfTrue="1">
      <formula>33</formula>
    </cfRule>
  </conditionalFormatting>
  <conditionalFormatting sqref="F349">
    <cfRule type="cellIs" priority="58" dxfId="146" operator="equal" stopIfTrue="1">
      <formula>"ЧУЖДИ СРЕДСТВА"</formula>
    </cfRule>
    <cfRule type="cellIs" priority="59" dxfId="145" operator="equal" stopIfTrue="1">
      <formula>"СЕС - ДМП"</formula>
    </cfRule>
    <cfRule type="cellIs" priority="60" dxfId="144" operator="equal" stopIfTrue="1">
      <formula>"СЕС - РА"</formula>
    </cfRule>
    <cfRule type="cellIs" priority="61" dxfId="143" operator="equal" stopIfTrue="1">
      <formula>"СЕС - ДЕС"</formula>
    </cfRule>
    <cfRule type="cellIs" priority="62" dxfId="142" operator="equal" stopIfTrue="1">
      <formula>"СЕС - КСФ"</formula>
    </cfRule>
  </conditionalFormatting>
  <conditionalFormatting sqref="F432">
    <cfRule type="cellIs" priority="57" dxfId="152" operator="equal" stopIfTrue="1">
      <formula>0</formula>
    </cfRule>
  </conditionalFormatting>
  <conditionalFormatting sqref="E434">
    <cfRule type="cellIs" priority="52" dxfId="142" operator="equal" stopIfTrue="1">
      <formula>98</formula>
    </cfRule>
    <cfRule type="cellIs" priority="53" dxfId="143" operator="equal" stopIfTrue="1">
      <formula>96</formula>
    </cfRule>
    <cfRule type="cellIs" priority="54" dxfId="144" operator="equal" stopIfTrue="1">
      <formula>42</formula>
    </cfRule>
    <cfRule type="cellIs" priority="55" dxfId="145" operator="equal" stopIfTrue="1">
      <formula>97</formula>
    </cfRule>
    <cfRule type="cellIs" priority="56" dxfId="146" operator="equal" stopIfTrue="1">
      <formula>33</formula>
    </cfRule>
  </conditionalFormatting>
  <conditionalFormatting sqref="F434">
    <cfRule type="cellIs" priority="47" dxfId="146" operator="equal" stopIfTrue="1">
      <formula>"ЧУЖДИ СРЕДСТВА"</formula>
    </cfRule>
    <cfRule type="cellIs" priority="48" dxfId="145" operator="equal" stopIfTrue="1">
      <formula>"СЕС - ДМП"</formula>
    </cfRule>
    <cfRule type="cellIs" priority="49" dxfId="144" operator="equal" stopIfTrue="1">
      <formula>"СЕС - РА"</formula>
    </cfRule>
    <cfRule type="cellIs" priority="50" dxfId="143" operator="equal" stopIfTrue="1">
      <formula>"СЕС - ДЕС"</formula>
    </cfRule>
    <cfRule type="cellIs" priority="51" dxfId="142" operator="equal" stopIfTrue="1">
      <formula>"СЕС - КСФ"</formula>
    </cfRule>
  </conditionalFormatting>
  <conditionalFormatting sqref="E441">
    <cfRule type="cellIs" priority="46" dxfId="153" operator="notEqual" stopIfTrue="1">
      <formula>0</formula>
    </cfRule>
  </conditionalFormatting>
  <conditionalFormatting sqref="F441">
    <cfRule type="cellIs" priority="45" dxfId="153" operator="notEqual" stopIfTrue="1">
      <formula>0</formula>
    </cfRule>
  </conditionalFormatting>
  <conditionalFormatting sqref="G441">
    <cfRule type="cellIs" priority="44" dxfId="153" operator="notEqual" stopIfTrue="1">
      <formula>0</formula>
    </cfRule>
  </conditionalFormatting>
  <conditionalFormatting sqref="H441">
    <cfRule type="cellIs" priority="43" dxfId="153" operator="notEqual" stopIfTrue="1">
      <formula>0</formula>
    </cfRule>
  </conditionalFormatting>
  <conditionalFormatting sqref="I441">
    <cfRule type="cellIs" priority="42" dxfId="153" operator="notEqual" stopIfTrue="1">
      <formula>0</formula>
    </cfRule>
  </conditionalFormatting>
  <conditionalFormatting sqref="J441">
    <cfRule type="cellIs" priority="41" dxfId="153" operator="notEqual" stopIfTrue="1">
      <formula>0</formula>
    </cfRule>
  </conditionalFormatting>
  <conditionalFormatting sqref="K441">
    <cfRule type="cellIs" priority="40" dxfId="153" operator="notEqual" stopIfTrue="1">
      <formula>0</formula>
    </cfRule>
  </conditionalFormatting>
  <conditionalFormatting sqref="L441">
    <cfRule type="cellIs" priority="39" dxfId="153" operator="notEqual" stopIfTrue="1">
      <formula>0</formula>
    </cfRule>
  </conditionalFormatting>
  <conditionalFormatting sqref="E592">
    <cfRule type="cellIs" priority="38" dxfId="153" operator="notEqual" stopIfTrue="1">
      <formula>0</formula>
    </cfRule>
  </conditionalFormatting>
  <conditionalFormatting sqref="F592:G592">
    <cfRule type="cellIs" priority="37" dxfId="153" operator="notEqual" stopIfTrue="1">
      <formula>0</formula>
    </cfRule>
  </conditionalFormatting>
  <conditionalFormatting sqref="H592">
    <cfRule type="cellIs" priority="36" dxfId="153" operator="notEqual" stopIfTrue="1">
      <formula>0</formula>
    </cfRule>
  </conditionalFormatting>
  <conditionalFormatting sqref="I592">
    <cfRule type="cellIs" priority="35" dxfId="153" operator="notEqual" stopIfTrue="1">
      <formula>0</formula>
    </cfRule>
  </conditionalFormatting>
  <conditionalFormatting sqref="J592:K592">
    <cfRule type="cellIs" priority="34" dxfId="153" operator="notEqual" stopIfTrue="1">
      <formula>0</formula>
    </cfRule>
  </conditionalFormatting>
  <conditionalFormatting sqref="L592">
    <cfRule type="cellIs" priority="33" dxfId="153" operator="notEqual" stopIfTrue="1">
      <formula>0</formula>
    </cfRule>
  </conditionalFormatting>
  <conditionalFormatting sqref="F571">
    <cfRule type="cellIs" priority="32" dxfId="154" operator="equal" stopIfTrue="1">
      <formula>0</formula>
    </cfRule>
  </conditionalFormatting>
  <conditionalFormatting sqref="F448">
    <cfRule type="cellIs" priority="31" dxfId="152" operator="equal" stopIfTrue="1">
      <formula>0</formula>
    </cfRule>
  </conditionalFormatting>
  <conditionalFormatting sqref="E450">
    <cfRule type="cellIs" priority="26" dxfId="142" operator="equal" stopIfTrue="1">
      <formula>98</formula>
    </cfRule>
    <cfRule type="cellIs" priority="27" dxfId="143" operator="equal" stopIfTrue="1">
      <formula>96</formula>
    </cfRule>
    <cfRule type="cellIs" priority="28" dxfId="144" operator="equal" stopIfTrue="1">
      <formula>42</formula>
    </cfRule>
    <cfRule type="cellIs" priority="29" dxfId="145" operator="equal" stopIfTrue="1">
      <formula>97</formula>
    </cfRule>
    <cfRule type="cellIs" priority="30" dxfId="146" operator="equal" stopIfTrue="1">
      <formula>33</formula>
    </cfRule>
  </conditionalFormatting>
  <conditionalFormatting sqref="F450">
    <cfRule type="cellIs" priority="21" dxfId="146" operator="equal" stopIfTrue="1">
      <formula>"ЧУЖДИ СРЕДСТВА"</formula>
    </cfRule>
    <cfRule type="cellIs" priority="22" dxfId="145" operator="equal" stopIfTrue="1">
      <formula>"СЕС - ДМП"</formula>
    </cfRule>
    <cfRule type="cellIs" priority="23" dxfId="144" operator="equal" stopIfTrue="1">
      <formula>"СЕС - РА"</formula>
    </cfRule>
    <cfRule type="cellIs" priority="24" dxfId="143" operator="equal" stopIfTrue="1">
      <formula>"СЕС - ДЕС"</formula>
    </cfRule>
    <cfRule type="cellIs" priority="25" dxfId="142" operator="equal" stopIfTrue="1">
      <formula>"СЕС - КСФ"</formula>
    </cfRule>
  </conditionalFormatting>
  <conditionalFormatting sqref="I571">
    <cfRule type="cellIs" priority="20" dxfId="154" operator="equal" stopIfTrue="1">
      <formula>0</formula>
    </cfRule>
  </conditionalFormatting>
  <conditionalFormatting sqref="I9:J9">
    <cfRule type="cellIs" priority="16" dxfId="147" operator="between" stopIfTrue="1">
      <formula>1000000000000</formula>
      <formula>9999999999999990</formula>
    </cfRule>
    <cfRule type="cellIs" priority="17" dxfId="148" operator="between" stopIfTrue="1">
      <formula>10000000000</formula>
      <formula>999999999999</formula>
    </cfRule>
    <cfRule type="cellIs" priority="18" dxfId="149" operator="between" stopIfTrue="1">
      <formula>1000000</formula>
      <formula>99999999</formula>
    </cfRule>
    <cfRule type="cellIs" priority="19" dxfId="155" operator="between" stopIfTrue="1">
      <formula>100</formula>
      <formula>9900</formula>
    </cfRule>
  </conditionalFormatting>
  <conditionalFormatting sqref="F611">
    <cfRule type="cellIs" priority="15" dxfId="152" operator="equal" stopIfTrue="1">
      <formula>0</formula>
    </cfRule>
  </conditionalFormatting>
  <conditionalFormatting sqref="E61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56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11">
        <f>$B$7</f>
        <v>0</v>
      </c>
      <c r="J14" s="1712"/>
      <c r="K14" s="1712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13">
        <f>$B$9</f>
        <v>0</v>
      </c>
      <c r="J16" s="1714"/>
      <c r="K16" s="1715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16">
        <f>$B$12</f>
        <v>0</v>
      </c>
      <c r="J19" s="1717"/>
      <c r="K19" s="1718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19" t="s">
        <v>935</v>
      </c>
      <c r="M23" s="1720"/>
      <c r="N23" s="1720"/>
      <c r="O23" s="1721"/>
      <c r="P23" s="1722" t="s">
        <v>936</v>
      </c>
      <c r="Q23" s="1723"/>
      <c r="R23" s="1723"/>
      <c r="S23" s="172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5" t="s">
        <v>803</v>
      </c>
      <c r="K30" s="1726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05" t="s">
        <v>806</v>
      </c>
      <c r="K33" s="1706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07" t="s">
        <v>209</v>
      </c>
      <c r="K39" s="1708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09" t="s">
        <v>214</v>
      </c>
      <c r="K47" s="1710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05" t="s">
        <v>215</v>
      </c>
      <c r="K48" s="1706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697" t="s">
        <v>290</v>
      </c>
      <c r="K66" s="1698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697" t="s">
        <v>780</v>
      </c>
      <c r="K70" s="1698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697" t="s">
        <v>234</v>
      </c>
      <c r="K76" s="1698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697" t="s">
        <v>236</v>
      </c>
      <c r="K79" s="1698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03" t="s">
        <v>237</v>
      </c>
      <c r="K80" s="1704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03" t="s">
        <v>238</v>
      </c>
      <c r="K81" s="1704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03" t="s">
        <v>1759</v>
      </c>
      <c r="K82" s="1704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697" t="s">
        <v>239</v>
      </c>
      <c r="K83" s="1698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697" t="s">
        <v>251</v>
      </c>
      <c r="K97" s="1698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697" t="s">
        <v>252</v>
      </c>
      <c r="K98" s="1698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697" t="s">
        <v>253</v>
      </c>
      <c r="K99" s="1698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697" t="s">
        <v>254</v>
      </c>
      <c r="K100" s="1698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697" t="s">
        <v>1760</v>
      </c>
      <c r="K107" s="1698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697" t="s">
        <v>1757</v>
      </c>
      <c r="K111" s="1698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697" t="s">
        <v>1758</v>
      </c>
      <c r="K112" s="1698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03" t="s">
        <v>264</v>
      </c>
      <c r="K113" s="1704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697" t="s">
        <v>291</v>
      </c>
      <c r="K114" s="1698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695" t="s">
        <v>265</v>
      </c>
      <c r="K117" s="169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695" t="s">
        <v>266</v>
      </c>
      <c r="K118" s="169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695" t="s">
        <v>679</v>
      </c>
      <c r="K126" s="169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695" t="s">
        <v>741</v>
      </c>
      <c r="K129" s="169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697" t="s">
        <v>742</v>
      </c>
      <c r="K130" s="1698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699" t="s">
        <v>987</v>
      </c>
      <c r="K135" s="170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01" t="s">
        <v>750</v>
      </c>
      <c r="K139" s="170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01" t="s">
        <v>750</v>
      </c>
      <c r="K140" s="170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5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2016-12-22T07:28:48Z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