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<sst xmlns="http://schemas.openxmlformats.org/spreadsheetml/2006/main" count="2951" uniqueCount="2089">
  <si>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</si>
  <si>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</si>
  <si>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</si>
  <si>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</si>
  <si>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</si>
  <si>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</si>
  <si>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</si>
  <si>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</si>
  <si>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</si>
  <si>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</si>
  <si>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</si>
  <si>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</si>
  <si>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</si>
  <si>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</si>
  <si>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</si>
  <si>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</si>
  <si>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</si>
  <si>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</si>
  <si>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</si>
  <si>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</si>
  <si>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</si>
  <si>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</si>
  <si>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</si>
  <si>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</si>
  <si>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</si>
  <si>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</si>
  <si>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</si>
  <si>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</si>
  <si>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</si>
  <si>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</si>
  <si>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</si>
  <si>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</si>
  <si>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</si>
  <si>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</si>
  <si>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</si>
  <si>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</si>
  <si>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</si>
  <si>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</si>
  <si>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</si>
  <si>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</si>
  <si>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</si>
  <si>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</si>
  <si>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</si>
  <si>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</si>
  <si>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</si>
  <si>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</si>
  <si>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</si>
  <si>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</si>
  <si>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</si>
  <si>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</si>
  <si>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</si>
  <si>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</si>
  <si>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</si>
  <si>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</si>
  <si>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</si>
  <si>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</si>
  <si>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</si>
  <si>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</si>
  <si>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</si>
  <si>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</si>
  <si>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</si>
  <si>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</si>
  <si>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</si>
  <si>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</si>
  <si>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</si>
  <si>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</si>
  <si>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</si>
  <si>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</si>
  <si>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</si>
  <si>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</si>
  <si>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</si>
  <si>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</si>
  <si>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</si>
  <si>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</si>
  <si>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</si>
  <si>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</si>
  <si>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</si>
  <si>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</si>
  <si>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</si>
  <si>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</si>
  <si>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</si>
  <si>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</si>
  <si>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</si>
  <si>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</si>
  <si>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</si>
  <si>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</si>
  <si>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</si>
  <si>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</si>
  <si>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</si>
  <si>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</si>
  <si>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</si>
  <si>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</si>
  <si>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</si>
  <si>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</si>
  <si>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</si>
  <si>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</si>
  <si>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</si>
  <si>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</si>
  <si>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</si>
  <si>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</si>
  <si>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</si>
  <si>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</si>
  <si>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</si>
  <si>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</si>
  <si>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</si>
  <si>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</si>
  <si>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</si>
  <si>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</si>
  <si>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</si>
  <si>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</si>
  <si>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</si>
  <si>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</si>
  <si>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</si>
  <si>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</si>
  <si>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</si>
  <si>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</si>
  <si>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</si>
  <si>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</si>
  <si>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</si>
  <si>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</si>
  <si>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</si>
  <si>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</si>
  <si>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</si>
  <si>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</si>
  <si>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</si>
  <si>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</si>
  <si>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</si>
  <si>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</si>
  <si>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</si>
  <si>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</si>
  <si>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</si>
  <si>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</si>
  <si>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</si>
  <si>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</si>
  <si>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</si>
  <si>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</si>
  <si>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</si>
  <si>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</si>
  <si>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</si>
  <si>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</si>
  <si>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</si>
  <si>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</si>
  <si>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</si>
  <si>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</si>
  <si>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</si>
  <si>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</si>
  <si>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</si>
  <si>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</si>
  <si>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</si>
  <si>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</si>
  <si>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</si>
  <si>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</si>
  <si>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</si>
  <si>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</si>
  <si>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</si>
  <si>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</si>
  <si>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</si>
  <si>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</si>
  <si>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</si>
  <si>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</si>
  <si>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</si>
  <si>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</si>
  <si>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</si>
  <si>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</si>
  <si>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</si>
  <si>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</si>
  <si>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</si>
  <si>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</si>
  <si>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</si>
  <si>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</si>
  <si>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</si>
  <si>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</si>
  <si>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</si>
  <si>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</si>
  <si>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</si>
  <si>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</si>
  <si>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</si>
  <si>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</si>
  <si>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</si>
  <si>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</si>
  <si>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</si>
  <si>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</si>
  <si>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</si>
  <si>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</si>
  <si>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</si>
  <si>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</si>
  <si>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</si>
  <si>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</si>
  <si>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</si>
  <si>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</si>
  <si>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</si>
  <si>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</si>
  <si>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</si>
  <si>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</si>
  <si>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</si>
  <si>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</si>
  <si>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</si>
  <si>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</si>
  <si>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</si>
  <si>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</si>
  <si>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</si>
  <si>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</si>
  <si>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</si>
  <si>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</si>
  <si>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</si>
  <si>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</si>
  <si>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</si>
  <si>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</si>
  <si>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</si>
  <si>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</si>
  <si>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</si>
  <si>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</si>
  <si>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</si>
  <si>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</si>
  <si>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</si>
  <si>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</si>
  <si>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</si>
  <si>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</si>
  <si>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</si>
  <si>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</si>
  <si>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</si>
  <si>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</si>
  <si>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</si>
  <si>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</si>
  <si>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</si>
  <si>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</si>
  <si>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</si>
  <si>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</si>
  <si>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</si>
  <si>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</si>
  <si>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</si>
  <si>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</si>
  <si>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</si>
  <si>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</si>
  <si>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</si>
  <si>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</si>
  <si>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</si>
  <si>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</si>
  <si>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</si>
  <si>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</si>
  <si>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</si>
  <si>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</si>
  <si>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</si>
  <si>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</si>
  <si>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</si>
  <si>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</si>
  <si>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</si>
  <si>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</si>
  <si>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</si>
  <si>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</si>
  <si>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</si>
  <si>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</si>
  <si>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</si>
  <si>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</si>
  <si>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</si>
  <si>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</si>
  <si>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</si>
  <si>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</si>
  <si>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</si>
  <si>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</si>
  <si>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</si>
  <si>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</si>
  <si>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</si>
  <si>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</si>
  <si>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</si>
  <si>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</si>
  <si>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</si>
  <si>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</si>
  <si>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</si>
  <si>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</si>
  <si>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</si>
  <si>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</si>
  <si>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</si>
  <si>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</si>
  <si>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</si>
  <si>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</si>
  <si>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</si>
  <si>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</si>
  <si>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</si>
  <si>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</si>
  <si>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</si>
  <si>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</si>
  <si>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</si>
  <si>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</si>
  <si>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</si>
  <si>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</si>
  <si>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</si>
  <si>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</si>
  <si>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</si>
  <si>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</si>
  <si>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</si>
  <si>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</si>
  <si>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</si>
  <si>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</si>
  <si>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</si>
  <si>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</si>
  <si>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</si>
  <si>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</si>
  <si>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</si>
  <si>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</si>
  <si>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</si>
  <si>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</si>
  <si>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</si>
  <si>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</si>
  <si>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</si>
  <si>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</si>
  <si>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</si>
  <si>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</si>
  <si>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</si>
  <si>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</si>
  <si>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</si>
  <si>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</si>
  <si>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</si>
  <si>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</si>
  <si>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</si>
  <si>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</si>
  <si>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</si>
  <si>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</si>
  <si>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</si>
  <si>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</si>
  <si>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</si>
  <si>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</si>
  <si>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</si>
  <si>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</si>
  <si>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</si>
  <si>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</si>
  <si>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</si>
  <si>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</si>
  <si>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</si>
  <si>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</si>
  <si>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</si>
  <si>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</si>
  <si>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</si>
  <si>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</si>
  <si>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</si>
  <si>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</si>
  <si>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</si>
  <si>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</si>
  <si>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</si>
  <si>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</si>
  <si>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</si>
  <si>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</si>
  <si>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</si>
  <si>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</si>
  <si>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</si>
  <si>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</si>
  <si>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</si>
  <si>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</si>
  <si>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</si>
  <si>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</si>
  <si>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</si>
  <si>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</si>
  <si>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</si>
  <si>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</si>
  <si>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</si>
  <si>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</si>
  <si>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</si>
  <si>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</si>
  <si>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</si>
  <si>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</si>
  <si>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</si>
  <si>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</si>
  <si>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</si>
  <si>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</si>
  <si>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</si>
  <si>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</si>
  <si>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</si>
  <si>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</si>
  <si>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</si>
  <si>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</si>
  <si>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</si>
  <si>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</si>
  <si>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</si>
  <si>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</si>
  <si>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</si>
  <si>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</si>
  <si>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</si>
  <si>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</si>
  <si>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</si>
  <si>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</si>
  <si>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</si>
  <si>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</si>
  <si>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</si>
  <si>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</si>
  <si>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</si>
  <si>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</si>
  <si>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</si>
  <si>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</si>
  <si>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</si>
  <si>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</si>
  <si>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</si>
  <si>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</si>
  <si>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</si>
  <si>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</si>
  <si>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</si>
  <si>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</si>
  <si>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</si>
  <si>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</si>
  <si>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</si>
  <si>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</si>
  <si>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</si>
  <si>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</si>
  <si>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</si>
  <si>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</si>
  <si>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</si>
  <si>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</si>
  <si>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</si>
  <si>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</si>
  <si>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</si>
  <si>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</si>
  <si>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</si>
  <si>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</si>
  <si>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</si>
  <si>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</si>
  <si>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</si>
  <si>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</si>
  <si>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</si>
  <si>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</si>
  <si>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</si>
  <si>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</si>
  <si>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</si>
  <si>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</si>
  <si>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</si>
  <si>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</si>
  <si>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</si>
  <si>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</si>
  <si>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</si>
  <si>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</si>
  <si>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</si>
  <si>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</si>
  <si>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</si>
  <si>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</si>
  <si>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</si>
  <si>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</si>
  <si>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</si>
  <si>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</si>
  <si>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</si>
  <si>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</si>
  <si>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</si>
  <si>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</si>
  <si>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</si>
  <si>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</si>
  <si>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</si>
  <si>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</si>
  <si>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</si>
  <si>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</si>
  <si>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</si>
  <si>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</si>
  <si>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</si>
  <si>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</si>
  <si>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</si>
  <si>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</si>
  <si>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</si>
  <si>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</si>
  <si>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</si>
  <si>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</si>
  <si>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</si>
  <si>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</si>
  <si>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</si>
  <si>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</si>
  <si>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</si>
  <si>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</si>
  <si>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</si>
  <si>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</si>
  <si>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</si>
  <si>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</si>
  <si>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</si>
  <si>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</si>
  <si>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</si>
  <si>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</si>
  <si>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</si>
  <si>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</si>
  <si>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</si>
  <si>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</si>
  <si>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</si>
  <si>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</si>
  <si>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</si>
  <si>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</si>
  <si>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</si>
  <si>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</si>
  <si>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</si>
  <si>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</si>
  <si>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</si>
  <si>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</si>
  <si>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</si>
  <si>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</si>
  <si>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</si>
  <si>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</si>
  <si>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</si>
  <si>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</si>
  <si>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</si>
  <si>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</si>
  <si>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</si>
  <si>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</si>
  <si>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</si>
  <si>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</si>
  <si>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</si>
  <si>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</si>
  <si>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</si>
  <si>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</si>
  <si>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</si>
  <si>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</si>
  <si>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</si>
  <si>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</si>
  <si>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</si>
  <si>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</si>
  <si>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</si>
  <si>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</si>
  <si>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</si>
  <si>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</si>
  <si>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</si>
  <si>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</si>
  <si>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</si>
  <si>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</si>
  <si>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</si>
  <si>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</si>
  <si>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</si>
  <si>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</si>
  <si>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</si>
  <si>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</si>
  <si>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</si>
  <si>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</si>
  <si>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</si>
  <si>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</si>
  <si>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</si>
  <si>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</si>
  <si>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</si>
  <si>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</si>
  <si>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</si>
  <si>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</si>
  <si>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</si>
  <si>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</si>
  <si>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</si>
  <si>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</si>
  <si>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</si>
  <si>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</si>
  <si>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</si>
  <si>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</si>
  <si>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</si>
  <si>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</si>
  <si>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</si>
  <si>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</si>
  <si>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</si>
  <si>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</si>
  <si>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</si>
  <si>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</si>
  <si>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</si>
  <si>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</si>
  <si>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</si>
  <si>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</si>
  <si>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</si>
  <si>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</si>
  <si>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</si>
  <si>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</si>
  <si>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</si>
  <si>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</si>
  <si>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</si>
  <si>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</si>
  <si>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</si>
  <si>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</si>
  <si>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</si>
  <si>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</si>
  <si>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</si>
  <si>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</si>
  <si>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</si>
  <si>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</si>
  <si>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</si>
  <si>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</si>
  <si>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</si>
  <si>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</si>
  <si>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</si>
  <si>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</si>
  <si>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</si>
  <si>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</si>
  <si>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</si>
  <si>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</si>
  <si>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</si>
  <si>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</si>
  <si>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</si>
  <si>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</si>
  <si>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</si>
  <si>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</si>
  <si>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</si>
  <si>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</si>
  <si>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</si>
  <si>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</si>
  <si>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</si>
  <si>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</si>
  <si>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</si>
  <si>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</si>
  <si>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</si>
  <si>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</si>
  <si>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</si>
  <si>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</si>
  <si>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</si>
  <si>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</si>
  <si>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</si>
  <si>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</si>
  <si>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</si>
  <si>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</si>
  <si>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</si>
  <si>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</si>
  <si>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</si>
  <si>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</si>
  <si>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</si>
  <si>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</si>
  <si>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</si>
  <si>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</si>
  <si>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</si>
  <si>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</si>
  <si>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</si>
  <si>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</si>
  <si>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</si>
  <si>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</si>
  <si>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</si>
  <si>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</si>
  <si>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</si>
  <si>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</si>
  <si>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</si>
  <si>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</si>
  <si>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</si>
  <si>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</si>
  <si>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</si>
  <si>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</si>
  <si>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</si>
  <si>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</si>
  <si>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</si>
  <si>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</si>
  <si>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</si>
  <si>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</si>
  <si>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</si>
  <si>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</si>
  <si>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</si>
  <si>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</si>
  <si>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</si>
  <si>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</si>
  <si>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</si>
  <si>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</si>
  <si>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</si>
  <si>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</si>
  <si>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</si>
  <si>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</si>
  <si>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</si>
  <si>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</si>
  <si>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</si>
  <si>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</si>
  <si>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</si>
  <si>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</si>
  <si>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</si>
  <si>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</si>
  <si>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</si>
  <si>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</si>
  <si>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</si>
  <si>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</si>
  <si>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</si>
  <si>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</si>
  <si>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</si>
  <si>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</si>
  <si>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</si>
  <si>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</si>
  <si>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</si>
  <si>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</si>
  <si>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</si>
  <si>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</si>
  <si>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</si>
  <si>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</si>
  <si>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</si>
  <si>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</si>
  <si>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</si>
  <si>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</si>
  <si>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</si>
  <si>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</si>
  <si>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</si>
  <si>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</si>
  <si>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</si>
  <si>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</si>
  <si>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</si>
  <si>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</si>
  <si>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</si>
  <si>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</si>
  <si>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</si>
  <si>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</si>
  <si>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</si>
  <si>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</si>
  <si>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</si>
  <si>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</si>
  <si>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</si>
  <si>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</si>
  <si>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</si>
  <si>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</si>
  <si>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</si>
  <si>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</si>
  <si>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</si>
  <si>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</si>
  <si>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</si>
  <si>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</si>
  <si>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</si>
  <si>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</si>
  <si>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</si>
  <si>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</si>
  <si>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</si>
  <si>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</si>
  <si>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</si>
  <si>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</si>
  <si>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</si>
  <si>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</si>
  <si>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</si>
  <si>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</si>
  <si>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</si>
  <si>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</si>
  <si>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</si>
  <si>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</si>
  <si>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</si>
  <si>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</si>
  <si>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</si>
  <si>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</si>
  <si>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</si>
  <si>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</si>
  <si>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</si>
  <si>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</si>
  <si>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</si>
  <si>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</si>
  <si>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</si>
  <si>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</si>
  <si>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</si>
  <si>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</si>
  <si>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</si>
  <si>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</si>
  <si>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</si>
  <si>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</si>
  <si>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</si>
  <si>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</si>
  <si>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</si>
  <si>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</si>
  <si>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</si>
  <si>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</si>
  <si>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</si>
  <si>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</si>
  <si>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</si>
  <si>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</si>
  <si>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</si>
  <si>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</si>
  <si>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</si>
  <si>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</si>
  <si>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</si>
  <si>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</si>
  <si>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</si>
  <si>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</si>
  <si>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</si>
  <si>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</si>
  <si>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</si>
  <si>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</si>
  <si>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</si>
  <si>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</si>
  <si>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</si>
  <si>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</si>
  <si>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</si>
  <si>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</si>
  <si>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</si>
  <si>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</si>
  <si>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</si>
  <si>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</si>
  <si>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</si>
  <si>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</si>
  <si>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</si>
  <si>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</si>
  <si>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</si>
  <si>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</si>
  <si>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</si>
  <si>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</si>
  <si>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</si>
  <si>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</si>
  <si>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</si>
  <si>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</si>
  <si>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</si>
  <si>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</si>
  <si>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</si>
  <si>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</si>
  <si>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</si>
  <si>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</si>
  <si>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</si>
  <si>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</si>
  <si>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</si>
  <si>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</si>
  <si>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</si>
  <si>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</si>
  <si>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</si>
  <si>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</si>
  <si>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</si>
  <si>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</si>
  <si>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</si>
  <si>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</si>
  <si>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</si>
  <si>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</si>
  <si>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</si>
  <si>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</si>
  <si>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</si>
  <si>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</si>
  <si>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</si>
  <si>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</si>
  <si>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</si>
  <si>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</si>
  <si>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</si>
  <si>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</si>
  <si>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</si>
  <si>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</si>
  <si>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</si>
  <si>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</si>
  <si>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</si>
  <si>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</si>
  <si>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</si>
  <si>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</si>
  <si>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</si>
  <si>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</si>
  <si>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</si>
  <si>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</si>
  <si>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</si>
  <si>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</si>
  <si>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</si>
  <si>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</si>
  <si>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</si>
  <si>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</si>
  <si>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</si>
  <si>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</si>
  <si>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</si>
  <si>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</si>
  <si>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</si>
  <si>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</si>
  <si>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</si>
  <si>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</si>
  <si>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</si>
  <si>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</si>
  <si>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</si>
  <si>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</si>
  <si>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</si>
  <si>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</si>
  <si>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</si>
  <si>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</si>
  <si>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</si>
  <si>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</si>
  <si>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</si>
  <si>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</si>
  <si>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</si>
  <si>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</si>
  <si>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</si>
  <si>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</si>
  <si>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</si>
  <si>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</si>
  <si>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</si>
  <si>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</si>
  <si>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</si>
  <si>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</si>
  <si>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</si>
  <si>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</si>
  <si>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</si>
  <si>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</si>
  <si>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</si>
  <si>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</si>
  <si>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</si>
  <si>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</si>
  <si>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</si>
  <si>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</si>
  <si>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</si>
  <si>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</si>
  <si>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</si>
  <si>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</si>
  <si>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</si>
  <si>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</si>
  <si>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</si>
  <si>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</si>
  <si>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</si>
  <si>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</si>
  <si>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</si>
  <si>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</si>
  <si>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</si>
  <si>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</si>
  <si>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</si>
  <si>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</si>
  <si>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</si>
  <si>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</si>
  <si>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</si>
  <si>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</si>
  <si>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</si>
  <si>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</si>
  <si>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</si>
  <si>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</si>
  <si>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</si>
  <si>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</si>
  <si>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</si>
  <si>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</si>
  <si>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</si>
  <si>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</si>
  <si>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</si>
  <si>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</si>
  <si>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</si>
  <si>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</si>
  <si>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</si>
  <si>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</si>
  <si>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</si>
  <si>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</si>
  <si>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</si>
  <si>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</si>
  <si>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</si>
  <si>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</si>
  <si>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</si>
  <si>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</si>
  <si>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</si>
  <si>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</si>
  <si>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</si>
  <si>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</si>
  <si>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</si>
  <si>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</si>
  <si>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</si>
  <si>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</si>
  <si>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</si>
  <si>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</si>
  <si>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</si>
  <si>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</si>
  <si>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</si>
  <si>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</si>
  <si>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</si>
  <si>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</si>
  <si>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</si>
  <si>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</si>
  <si>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</si>
  <si>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</si>
  <si>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</si>
  <si>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</si>
  <si>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</si>
  <si>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</si>
  <si>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</si>
  <si>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</si>
  <si>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</si>
  <si>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</si>
  <si>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</si>
  <si>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</si>
  <si>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</si>
  <si>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</si>
  <si>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</si>
  <si>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</si>
  <si>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</si>
  <si>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</si>
  <si>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</si>
  <si>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</si>
  <si>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</si>
  <si>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</si>
  <si>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</si>
  <si>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</si>
  <si>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</si>
  <si>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</si>
  <si>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</si>
  <si>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</si>
  <si>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</si>
  <si>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</si>
  <si>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</si>
  <si>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</si>
  <si>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</si>
  <si>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</si>
  <si>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</si>
  <si>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</si>
  <si>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</si>
  <si>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</si>
  <si>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</si>
  <si>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</si>
  <si>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</si>
  <si>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</si>
  <si>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</si>
  <si>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</si>
  <si>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</si>
  <si>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</si>
  <si>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</si>
  <si>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</si>
  <si>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</si>
  <si>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</si>
  <si>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</si>
  <si>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</si>
  <si>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</si>
  <si>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</si>
  <si>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</si>
  <si>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</si>
  <si>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</si>
  <si>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</si>
  <si>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</si>
  <si>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</si>
  <si>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</si>
  <si>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</si>
  <si>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</si>
  <si>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</si>
  <si>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</si>
  <si>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</si>
  <si>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</si>
  <si>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</si>
  <si>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</si>
  <si>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</si>
  <si>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</si>
  <si>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</si>
  <si>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</si>
  <si>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</si>
  <si>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</si>
  <si>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</si>
  <si>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</si>
  <si>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</si>
  <si>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</si>
  <si>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</si>
  <si>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</si>
  <si>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</si>
  <si>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</si>
  <si>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</si>
  <si>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</si>
  <si>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</si>
  <si>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</si>
  <si>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</si>
  <si>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</si>
  <si>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</si>
  <si>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</si>
  <si>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</si>
  <si>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</si>
  <si>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</si>
  <si>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</si>
  <si>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</si>
  <si>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</si>
  <si>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</si>
  <si>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</si>
  <si>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</si>
  <si>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</si>
  <si>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</si>
  <si>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</si>
  <si>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</si>
  <si>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</si>
  <si>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</si>
  <si>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</si>
  <si>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</si>
  <si>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</si>
  <si>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</si>
  <si>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</si>
  <si>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</si>
  <si>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</si>
  <si>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</si>
  <si>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</si>
  <si>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</si>
  <si>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</si>
  <si>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</si>
  <si>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</si>
  <si>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</si>
  <si>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</si>
  <si>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</si>
  <si>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</si>
  <si>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</si>
  <si>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</si>
  <si>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</si>
  <si>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</si>
  <si>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</si>
  <si>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</si>
  <si>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</si>
  <si>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</si>
  <si>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</si>
  <si>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</si>
  <si>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</si>
  <si>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</si>
  <si>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</si>
  <si>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</si>
  <si>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</si>
  <si>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</si>
  <si>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</si>
  <si>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</si>
  <si>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</si>
  <si>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</si>
  <si>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</si>
  <si>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</si>
  <si>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</si>
  <si>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</si>
  <si>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</si>
  <si>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</si>
  <si>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</si>
  <si>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</si>
  <si>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</si>
  <si>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</si>
  <si>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</si>
  <si>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</si>
  <si>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</si>
  <si>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</si>
  <si>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</si>
  <si>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</si>
  <si>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</si>
  <si>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</si>
  <si>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</si>
  <si>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</si>
  <si>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</si>
  <si>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</si>
  <si>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</si>
  <si>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</si>
  <si>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</si>
  <si>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</si>
  <si>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</si>
  <si>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</si>
  <si>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</si>
  <si>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</si>
  <si>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</si>
  <si>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</si>
  <si>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</si>
  <si>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</si>
  <si>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</si>
  <si>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</si>
  <si>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</si>
  <si>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</si>
  <si>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</si>
  <si>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</si>
  <si>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</si>
  <si>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</si>
  <si>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</si>
  <si>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</si>
  <si>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</si>
  <si>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</si>
  <si>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</si>
  <si>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</si>
  <si>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</si>
  <si>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</si>
  <si>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</si>
  <si>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</si>
  <si>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</si>
  <si>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</si>
  <si>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</si>
  <si>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</si>
  <si>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</si>
  <si>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</si>
  <si>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</si>
  <si>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</si>
  <si>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</si>
  <si>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</si>
  <si>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</si>
  <si>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</si>
  <si>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</si>
  <si>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</si>
  <si>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</si>
  <si>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</si>
  <si>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</si>
  <si>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</si>
  <si>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</si>
  <si>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</si>
  <si>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</si>
  <si>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</si>
  <si>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</si>
  <si>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</si>
  <si>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</si>
  <si>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</si>
  <si>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</si>
  <si>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</si>
  <si>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</si>
  <si>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</si>
  <si>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</si>
  <si>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</si>
  <si>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</si>
  <si>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</si>
  <si>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</si>
  <si>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</si>
  <si>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</si>
  <si>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</si>
  <si>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</si>
  <si>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</si>
  <si>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</si>
  <si>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</si>
  <si>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</si>
  <si>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</si>
  <si>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</si>
  <si>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</si>
  <si>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</si>
  <si>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</si>
  <si>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</si>
  <si>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</si>
  <si>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</si>
  <si>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</si>
  <si>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</si>
  <si>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</si>
  <si>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</si>
  <si>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</si>
  <si>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</si>
  <si>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</si>
  <si>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</si>
  <si>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</si>
  <si>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</si>
  <si>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</si>
  <si>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</si>
  <si>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</si>
  <si>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</si>
  <si>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</si>
  <si>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</si>
  <si>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</si>
  <si>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</si>
  <si>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</si>
  <si>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</si>
  <si>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</si>
  <si>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</si>
  <si>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</si>
  <si>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</si>
  <si>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</si>
  <si>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</si>
  <si>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</si>
  <si>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</si>
  <si>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</si>
  <si>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</si>
  <si>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</si>
  <si>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</si>
  <si>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</si>
  <si>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</si>
  <si>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</si>
  <si>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</si>
  <si>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</si>
  <si>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</si>
  <si>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</si>
  <si>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</si>
  <si>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</si>
  <si>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</si>
  <si>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</si>
  <si>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</si>
  <si>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</si>
  <si>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</si>
  <si>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</si>
  <si>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</si>
  <si>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</si>
  <si>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</si>
  <si>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</si>
  <si>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</si>
  <si>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</si>
  <si>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</si>
  <si>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</si>
  <si>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</si>
  <si>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</si>
  <si>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</si>
  <si>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</si>
  <si>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</si>
  <si>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</si>
  <si>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</si>
  <si>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</si>
  <si>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</si>
  <si>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</si>
  <si>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</si>
  <si>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</si>
  <si>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</si>
  <si>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</si>
  <si>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</si>
  <si>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</si>
  <si>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</si>
  <si>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</si>
  <si>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</si>
  <si>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</si>
  <si>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</si>
  <si>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</si>
  <si>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</si>
  <si>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</si>
  <si>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</si>
  <si>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</si>
  <si>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</si>
  <si>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</si>
  <si>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</si>
  <si>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</si>
  <si>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</si>
  <si>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</si>
  <si>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</si>
  <si>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</si>
  <si>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</si>
  <si>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</si>
  <si>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</si>
  <si>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</si>
  <si>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</si>
  <si>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</si>
  <si>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</si>
  <si>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</si>
  <si>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</si>
  <si>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</si>
  <si>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</si>
  <si>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</si>
  <si>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</si>
  <si>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</si>
  <si>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</si>
  <si>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</si>
  <si>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</si>
  <si>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</si>
  <si>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</si>
  <si>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</si>
  <si>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</si>
  <si>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</si>
  <si>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</si>
  <si>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</si>
  <si>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</si>
  <si>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</si>
  <si>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</si>
  <si>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</si>
  <si>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</si>
  <si>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</si>
  <si>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</si>
  <si>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</si>
  <si>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</si>
  <si>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</si>
  <si>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</si>
  <si>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</si>
  <si>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</si>
  <si>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</si>
  <si>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</si>
  <si>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</si>
  <si>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</si>
  <si>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</si>
  <si>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</si>
  <si>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</si>
  <si>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</si>
  <si>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</si>
  <si>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</si>
  <si>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</si>
  <si>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</si>
  <si>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</si>
  <si>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</si>
  <si>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</si>
  <si>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</si>
  <si>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</si>
  <si>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</si>
  <si>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</si>
  <si>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</si>
  <si>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</si>
  <si>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</si>
  <si>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</si>
  <si>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</si>
  <si>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</si>
  <si>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</si>
  <si>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</si>
  <si>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</si>
  <si>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</si>
  <si>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</si>
  <si>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</si>
  <si>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</si>
  <si>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</si>
  <si>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</si>
  <si>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</si>
  <si>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</si>
  <si>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</si>
  <si>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</si>
  <si>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</si>
  <si>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</si>
  <si>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</si>
  <si>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</si>
  <si>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</si>
  <si>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</si>
  <si>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</si>
  <si>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</si>
  <si>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</si>
  <si>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</si>
  <si>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</si>
  <si>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</si>
  <si>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</si>
  <si>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</si>
  <si>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</si>
  <si>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</si>
  <si>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</si>
  <si>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</si>
  <si>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</si>
  <si>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</si>
  <si>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</si>
  <si>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</si>
  <si>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</si>
  <si>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</si>
  <si>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</si>
  <si>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</si>
  <si>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</si>
  <si>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</si>
  <si>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</si>
  <si>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</si>
  <si>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</si>
  <si>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</si>
  <si>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</si>
  <si>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</si>
  <si>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</si>
  <si>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</si>
  <si>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</si>
  <si>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</si>
  <si>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</si>
  <si>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</si>
  <si>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</si>
  <si>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</si>
  <si>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</si>
  <si>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</si>
  <si>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</si>
  <si>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</si>
  <si>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</si>
  <si>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</si>
  <si>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</si>
  <si>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</si>
  <si>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</si>
  <si>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</si>
  <si>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</si>
  <si>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</si>
  <si>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</si>
  <si>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</si>
  <si>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</si>
  <si>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</si>
  <si>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</si>
  <si>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</si>
  <si>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</si>
  <si>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</si>
  <si>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</si>
  <si>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</si>
  <si>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</si>
  <si>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</si>
  <si>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</si>
  <si>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</si>
  <si>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</si>
  <si>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</si>
  <si>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</si>
  <si>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</si>
  <si>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</si>
  <si>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</si>
  <si>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</si>
  <si>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</si>
  <si>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</si>
  <si>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</si>
  <si>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</si>
  <si>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</si>
  <si>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</si>
  <si>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</si>
  <si>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</si>
  <si>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</si>
  <si>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</si>
  <si>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</si>
  <si>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</si>
  <si>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</si>
  <si>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</si>
  <si>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</si>
  <si>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</si>
  <si>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</si>
  <si>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</si>
  <si>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</si>
  <si>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</si>
  <si>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</si>
  <si>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</si>
  <si>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</si>
  <si>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</si>
  <si>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</si>
  <si>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</si>
  <si>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</si>
  <si>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</si>
  <si>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</si>
  <si>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</si>
  <si>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</si>
  <si>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</si>
  <si>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</si>
  <si>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</si>
  <si>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</si>
  <si>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</si>
  <si>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</si>
  <si>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</si>
  <si>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</si>
  <si>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</si>
  <si>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</si>
  <si>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</si>
  <si>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</si>
  <si>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</si>
  <si>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</si>
  <si>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</si>
  <si>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</si>
  <si>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</si>
  <si>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</si>
  <si>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</si>
  <si>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</si>
  <si>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</si>
  <si>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</si>
  <si>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</si>
  <si>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</si>
  <si>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</si>
  <si>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</si>
  <si>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</si>
  <si>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</si>
  <si>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</si>
  <si>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</si>
  <si>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</si>
  <si>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</si>
  <si>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</si>
  <si>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</si>
  <si>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</si>
  <si>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</si>
  <si>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</si>
  <si>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</si>
  <si>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</si>
  <si>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</si>
  <si>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</si>
  <si>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</si>
  <si>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</si>
  <si>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</si>
  <si>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</si>
  <si>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</si>
  <si>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</si>
  <si>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</si>
  <si>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</si>
  <si>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</si>
  <si>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</si>
  <si>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</si>
  <si>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</si>
  <si>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</si>
  <si>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</si>
  <si>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</si>
  <si>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</si>
  <si>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</si>
  <si>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</si>
  <si>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</si>
  <si>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</si>
  <si>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</si>
  <si>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</si>
  <si>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</si>
  <si>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</si>
  <si>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</si>
  <si>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</si>
  <si>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</si>
  <si>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</si>
  <si>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</si>
  <si>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</si>
  <si>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</si>
  <si>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</si>
  <si>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</si>
  <si>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</si>
  <si>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</si>
  <si>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</si>
  <si>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</si>
  <si>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</si>
  <si>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</si>
  <si>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</si>
  <si>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</si>
  <si>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</si>
  <si>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</si>
  <si>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</si>
  <si>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</si>
  <si>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</si>
  <si>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</si>
  <si>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</si>
  <si>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</si>
  <si>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</si>
  <si>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</si>
  <si>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</si>
  <si>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</si>
  <si>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</si>
  <si>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</si>
  <si>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</si>
  <si>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</si>
  <si>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</si>
  <si>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</si>
  <si>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</si>
  <si>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</si>
  <si>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</si>
  <si>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</si>
  <si>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</si>
  <si>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</si>
  <si>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</si>
  <si>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</si>
  <si>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</si>
  <si>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</si>
  <si>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</si>
  <si>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</si>
  <si>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</si>
  <si>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</si>
  <si>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</si>
  <si>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</si>
  <si>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</si>
  <si>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</si>
  <si>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</si>
  <si>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</si>
  <si>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</si>
  <si>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</si>
  <si>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</si>
  <si>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</si>
  <si>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</si>
  <si>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</si>
  <si>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</si>
  <si>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</si>
  <si>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</si>
  <si>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</si>
  <si>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</si>
  <si>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</si>
  <si>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</si>
  <si>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</si>
  <si>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</si>
  <si>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</si>
  <si>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</si>
  <si>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</si>
  <si>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</si>
  <si>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</si>
  <si>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</si>
  <si>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</si>
  <si>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</si>
  <si>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</si>
  <si>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</si>
  <si>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</si>
  <si>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</si>
  <si>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</si>
  <si>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</si>
  <si>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</si>
  <si>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</si>
  <si>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</si>
  <si>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</si>
  <si>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</si>
  <si>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</si>
  <si>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</si>
  <si>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</si>
  <si>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</si>
  <si>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</si>
  <si>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</si>
  <si>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</si>
  <si>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</si>
  <si>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</si>
  <si>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</si>
  <si>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</si>
  <si>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</si>
  <si>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</si>
  <si>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</si>
  <si>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</si>
  <si>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</si>
  <si>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</si>
  <si>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</si>
  <si>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</si>
  <si>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</si>
  <si>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</si>
  <si>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</si>
  <si>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</si>
  <si>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</si>
  <si>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</si>
  <si>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</si>
  <si>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</si>
  <si>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</si>
  <si>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</si>
  <si>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</si>
  <si>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</si>
  <si>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</si>
  <si>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</si>
  <si>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</si>
  <si>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</si>
  <si>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</si>
  <si>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</si>
  <si>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</si>
  <si>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</si>
  <si>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</si>
  <si>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</si>
  <si>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</si>
  <si>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</si>
  <si>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</si>
  <si>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</si>
  <si>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</si>
  <si>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</si>
  <si>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</si>
  <si>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</si>
  <si>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</si>
  <si>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</si>
  <si>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</si>
  <si>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</si>
  <si>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</si>
  <si>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</si>
  <si>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</si>
  <si>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</si>
  <si>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</si>
  <si>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</si>
  <si>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</si>
  <si>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</si>
  <si>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</si>
  <si>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</si>
  <si>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</si>
  <si>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</si>
  <si>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</si>
  <si>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</si>
  <si>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</si>
  <si>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</si>
  <si>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</si>
  <si>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</si>
  <si>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</si>
  <si>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</si>
  <si>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</si>
  <si>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</si>
  <si>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</si>
  <si>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</si>
  <si>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</si>
  <si>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</si>
  <si>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</si>
  <si>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</si>
  <si>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</si>
  <si>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</si>
  <si>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</si>
  <si>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</si>
  <si>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</si>
  <si>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</si>
  <si>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</si>
  <si>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</si>
  <si>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</si>
  <si>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</si>
  <si>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</si>
  <si>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</si>
  <si>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</si>
  <si>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</si>
  <si>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</si>
  <si>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</si>
  <si>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</si>
  <si>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</si>
  <si>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</si>
  <si>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</si>
  <si>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</si>
  <si>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</si>
  <si>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</si>
  <si>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</si>
  <si>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</si>
  <si>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</si>
  <si>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</si>
  <si>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</si>
  <si>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</si>
  <si>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</si>
  <si>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</si>
  <si>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</si>
  <si>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</si>
  <si>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</si>
  <si>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</si>
  <si>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</si>
  <si>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</si>
  <si>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</si>
  <si>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</si>
  <si>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</si>
  <si>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</si>
  <si>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</si>
  <si>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</si>
  <si>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</si>
  <si>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</si>
  <si>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</si>
  <si>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</si>
  <si>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</si>
  <si>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</si>
  <si>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</si>
  <si>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</si>
  <si>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</si>
  <si>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</si>
  <si>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</si>
  <si>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</si>
  <si>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</si>
  <si>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</si>
  <si>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</si>
  <si>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</si>
  <si>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</si>
  <si>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</si>
  <si>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</si>
  <si>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</si>
  <si>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</si>
  <si>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</si>
  <si>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</si>
  <si>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</si>
  <si>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</si>
  <si>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</si>
  <si>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</si>
  <si>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</si>
  <si>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</si>
  <si>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</si>
  <si>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</si>
  <si>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</si>
  <si>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</si>
  <si>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</si>
  <si>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</si>
  <si>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</si>
  <si>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</si>
  <si>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</si>
  <si>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</si>
  <si>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</si>
  <si>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</si>
  <si>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</si>
  <si>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</si>
  <si>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</si>
  <si>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</si>
  <si>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</si>
  <si>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</si>
  <si>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</si>
  <si>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</si>
  <si>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</si>
  <si>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</si>
  <si>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</si>
  <si>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</si>
  <si>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</si>
  <si>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</si>
  <si>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</si>
  <si>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</si>
  <si>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</si>
  <si>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</si>
  <si>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</si>
  <si>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</si>
  <si>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</si>
  <si>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</si>
  <si>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</si>
  <si>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</si>
  <si>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</si>
  <si>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</si>
  <si>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</si>
  <si>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</si>
  <si>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</si>
  <si>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</si>
  <si>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</si>
  <si>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</si>
  <si>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</si>
  <si>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</si>
  <si>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</si>
  <si>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</si>
  <si>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</si>
  <si>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</si>
  <si>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</si>
  <si>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</si>
  <si>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</si>
  <si>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</si>
  <si>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</si>
  <si>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</si>
  <si>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</si>
  <si>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</si>
  <si>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</si>
  <si>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</si>
  <si>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</si>
  <si>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</si>
  <si>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</si>
  <si>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</si>
  <si>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</si>
  <si>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</si>
  <si>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</si>
  <si>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</si>
  <si>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</si>
  <si>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</si>
  <si>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</si>
  <si>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</si>
  <si>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</si>
  <si>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</si>
  <si>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</si>
  <si>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</si>
  <si>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</si>
  <si>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</si>
  <si>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</si>
  <si>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</si>
  <si>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</si>
  <si>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</si>
  <si>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</si>
  <si>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</si>
  <si>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</si>
  <si>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</si>
  <si>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</si>
  <si>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</si>
  <si>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</si>
  <si>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</si>
  <si>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</si>
  <si>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</si>
  <si>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</si>
  <si>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</si>
  <si>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</si>
  <si>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</si>
  <si>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</si>
  <si>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</si>
  <si>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</si>
  <si>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</si>
  <si>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</si>
  <si>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</si>
  <si>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</si>
  <si>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</si>
  <si>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</si>
  <si>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</si>
  <si>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</si>
  <si>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</si>
  <si>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</si>
  <si>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</si>
  <si>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</si>
  <si>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</si>
  <si>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</si>
  <si>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</si>
  <si>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</si>
  <si>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</si>
  <si>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</si>
  <si>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</si>
  <si>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</si>
  <si>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</si>
  <si>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</si>
  <si>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</si>
  <si>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</si>
  <si>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</si>
  <si>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</si>
  <si>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</si>
  <si>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</si>
  <si>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</si>
  <si>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</si>
  <si>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</si>
  <si>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</si>
  <si>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</si>
  <si>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</si>
  <si>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</si>
  <si>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</si>
  <si>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</si>
  <si>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</si>
  <si>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</si>
  <si>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</si>
  <si>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</si>
  <si>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</si>
  <si>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</si>
  <si>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</si>
  <si>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</si>
  <si>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</si>
  <si>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</si>
  <si>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</si>
  <si>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</si>
  <si>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</si>
  <si>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</si>
  <si>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</si>
  <si>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</si>
  <si>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</si>
  <si>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</si>
  <si>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</si>
  <si>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</si>
  <si>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</si>
  <si>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</si>
  <si>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</si>
  <si>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</si>
  <si>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</si>
  <si>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</si>
  <si>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</si>
  <si>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</si>
  <si>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</si>
  <si>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</si>
  <si>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</si>
  <si>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</si>
  <si>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</si>
  <si>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</si>
  <si>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</si>
  <si>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</si>
  <si>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</si>
  <si>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</si>
  <si>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</si>
  <si>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</si>
  <si>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</si>
  <si>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</si>
  <si>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</si>
  <si>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</si>
  <si>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</si>
  <si>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</si>
  <si>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</si>
  <si>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</si>
  <si>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</si>
  <si>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</si>
  <si>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</si>
  <si>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</si>
  <si>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</si>
  <si>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</si>
  <si>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</si>
  <si>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</si>
  <si>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</si>
  <si>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</si>
  <si>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</si>
  <si>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</si>
  <si>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</si>
  <si>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</si>
  <si>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</si>
  <si>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</si>
  <si>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</si>
  <si>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</si>
  <si>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</si>
  <si>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</si>
  <si>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</si>
  <si>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</si>
  <si>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</si>
  <si>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</si>
  <si>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</si>
  <si>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</si>
  <si>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</si>
  <si>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</si>
  <si>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</si>
  <si>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</si>
  <si>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</si>
  <si>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</si>
  <si>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</si>
  <si>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</si>
  <si>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</si>
  <si>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</si>
  <si>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</si>
  <si>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</si>
  <si>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</si>
  <si>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</si>
  <si>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</si>
  <si>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</si>
  <si>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</si>
  <si>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</si>
  <si>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</si>
  <si>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</si>
  <si>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</si>
  <si>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</si>
  <si>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</si>
  <si>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</si>
  <si>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</si>
  <si>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</si>
  <si>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</si>
  <si>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</si>
  <si>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</si>
  <si>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</si>
  <si>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</si>
  <si>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</si>
  <si>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</si>
  <si>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</si>
  <si>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</si>
  <si>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</si>
  <si>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</si>
  <si>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</si>
  <si>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</si>
  <si>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</si>
  <si>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</si>
  <si>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</si>
  <si>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</si>
  <si>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</si>
  <si>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</si>
  <si>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</si>
  <si>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</si>
  <si>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</si>
  <si>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</si>
  <si>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</si>
  <si>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</si>
  <si>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</si>
  <si>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</si>
  <si>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</si>
  <si>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</si>
  <si>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</si>
  <si>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</si>
  <si>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</si>
  <si>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</si>
  <si>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</si>
  <si>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</si>
  <si>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</si>
  <si>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</si>
  <si>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</si>
  <si>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</si>
  <si>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</si>
  <si>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</si>
  <si>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</si>
  <si>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</si>
  <si>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</si>
  <si>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</si>
  <si>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</si>
  <si>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</si>
  <si>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</si>
  <si>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</si>
  <si>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</si>
  <si>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</si>
  <si>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</si>
  <si>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</si>
  <si>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</si>
  <si>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</si>
  <si>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</si>
  <si>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</si>
  <si>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</si>
  <si>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</si>
  <si>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</si>
  <si>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</si>
  <si>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</si>
  <si>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</si>
  <si>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</si>
  <si>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</si>
  <si>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</si>
  <si>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</si>
  <si>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</si>
  <si>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</si>
  <si>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</si>
  <si>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</si>
  <si>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</si>
  <si>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</si>
  <si>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</si>
  <si>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</si>
  <si>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</si>
  <si>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</si>
  <si>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</si>
  <si>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</si>
  <si>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</si>
  <si>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</si>
  <si>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</si>
  <si>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</si>
  <si>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</si>
  <si>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</si>
  <si>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</si>
  <si>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</si>
  <si>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</si>
  <si>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</si>
  <si>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</si>
  <si>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</si>
  <si>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</si>
  <si>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</si>
  <si>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</si>
  <si>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</si>
  <si>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</si>
  <si>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</si>
  <si>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</si>
  <si>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b739</t>
  </si>
  <si>
    <t>d620</t>
  </si>
  <si>
    <t>c915</t>
  </si>
  <si>
    <t>Община Дряново</t>
  </si>
  <si>
    <t>К. Инджова-Дечева</t>
  </si>
  <si>
    <t>Д. Мирчева</t>
  </si>
  <si>
    <t>инж. М. Семов</t>
  </si>
  <si>
    <t>72962 в. 112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</si>
</sst>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3" fillId="39" borderId="26" xfId="38" applyFont="1" applyFill="1" applyBorder="1" applyAlignment="1" applyProtection="1">
      <alignment horizontal="center"/>
      <protection/>
    </xf>
    <xf numFmtId="0" fontId="313" fillId="39" borderId="0" xfId="38" applyFont="1" applyFill="1" applyBorder="1" applyAlignment="1" applyProtection="1">
      <alignment horizontal="center"/>
      <protection/>
    </xf>
    <xf numFmtId="0" fontId="31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3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3" fontId="317" fillId="26" borderId="109" xfId="34" applyNumberFormat="1" applyFont="1" applyFill="1" applyBorder="1" applyAlignment="1" applyProtection="1">
      <alignment horizontal="center" vertical="center"/>
      <protection locked="0"/>
    </xf>
    <xf numFmtId="3" fontId="317" fillId="26" borderId="25" xfId="34" applyNumberFormat="1" applyFont="1" applyFill="1" applyBorder="1" applyAlignment="1" applyProtection="1">
      <alignment horizontal="center" vertical="center"/>
      <protection locked="0"/>
    </xf>
    <xf numFmtId="3" fontId="317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8" t="str">
        <f>+OTCHET!B9</f>
        <v>Община Дряново</v>
      </c>
      <c r="C2" s="1619"/>
      <c r="D2" s="1620"/>
      <c r="E2" s="1024"/>
      <c r="F2" s="1025">
        <f>+OTCHET!H9</f>
        <v>0</v>
      </c>
      <c r="G2" s="1026" t="str">
        <f>+OTCHET!F12</f>
        <v>5702</v>
      </c>
      <c r="H2" s="1027"/>
      <c r="I2" s="1621">
        <f>+OTCHET!H601</f>
        <v>0</v>
      </c>
      <c r="J2" s="1622"/>
      <c r="K2" s="1018"/>
      <c r="L2" s="1623">
        <f>OTCHET!H599</f>
        <v>0</v>
      </c>
      <c r="M2" s="1624"/>
      <c r="N2" s="1625"/>
      <c r="O2" s="1028"/>
      <c r="P2" s="1029">
        <f>OTCHET!E15</f>
        <v>42</v>
      </c>
      <c r="Q2" s="1030" t="str">
        <f>OTCHET!F15</f>
        <v>СЕС - РА</v>
      </c>
      <c r="R2" s="1031"/>
      <c r="S2" s="1011" t="s">
        <v>1085</v>
      </c>
      <c r="T2" s="1626">
        <f>+OTCHET!I9</f>
        <v>0</v>
      </c>
      <c r="U2" s="1627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8" t="s">
        <v>1088</v>
      </c>
      <c r="T4" s="1628"/>
      <c r="U4" s="1628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29">
        <f>+Q4</f>
        <v>2016</v>
      </c>
      <c r="T6" s="1629"/>
      <c r="U6" s="1629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30" t="s">
        <v>1066</v>
      </c>
      <c r="T8" s="1631"/>
      <c r="U8" s="1632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33" t="s">
        <v>1067</v>
      </c>
      <c r="T9" s="1634"/>
      <c r="U9" s="1635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6" t="s">
        <v>1105</v>
      </c>
      <c r="T13" s="1637"/>
      <c r="U13" s="1638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9" t="s">
        <v>1107</v>
      </c>
      <c r="T14" s="1640"/>
      <c r="U14" s="1641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9" t="s">
        <v>1109</v>
      </c>
      <c r="T15" s="1640"/>
      <c r="U15" s="1641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9" t="s">
        <v>1111</v>
      </c>
      <c r="T16" s="1640"/>
      <c r="U16" s="1641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9" t="s">
        <v>1113</v>
      </c>
      <c r="T17" s="1640"/>
      <c r="U17" s="1641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9" t="s">
        <v>1115</v>
      </c>
      <c r="T18" s="1640"/>
      <c r="U18" s="1641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9" t="s">
        <v>1117</v>
      </c>
      <c r="T19" s="1640"/>
      <c r="U19" s="1641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9" t="s">
        <v>1119</v>
      </c>
      <c r="T20" s="1640"/>
      <c r="U20" s="1641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2" t="s">
        <v>1121</v>
      </c>
      <c r="T21" s="1643"/>
      <c r="U21" s="1644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5" t="s">
        <v>1123</v>
      </c>
      <c r="T22" s="1646"/>
      <c r="U22" s="1647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6" t="s">
        <v>1126</v>
      </c>
      <c r="T24" s="1637"/>
      <c r="U24" s="1638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9" t="s">
        <v>1128</v>
      </c>
      <c r="T25" s="1640"/>
      <c r="U25" s="1641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2" t="s">
        <v>1130</v>
      </c>
      <c r="T26" s="1643"/>
      <c r="U26" s="1644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5" t="s">
        <v>1132</v>
      </c>
      <c r="T27" s="1646"/>
      <c r="U27" s="1647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5" t="s">
        <v>1139</v>
      </c>
      <c r="T34" s="1646"/>
      <c r="U34" s="1647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8" t="s">
        <v>1141</v>
      </c>
      <c r="T35" s="1649"/>
      <c r="U35" s="1650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1" t="s">
        <v>1143</v>
      </c>
      <c r="T36" s="1652"/>
      <c r="U36" s="1653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4" t="s">
        <v>1145</v>
      </c>
      <c r="T37" s="1655"/>
      <c r="U37" s="1656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5" t="s">
        <v>1147</v>
      </c>
      <c r="T39" s="1646"/>
      <c r="U39" s="1647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6" t="s">
        <v>1150</v>
      </c>
      <c r="T41" s="1637"/>
      <c r="U41" s="1638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9" t="s">
        <v>1152</v>
      </c>
      <c r="T42" s="1640"/>
      <c r="U42" s="1641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9" t="s">
        <v>1154</v>
      </c>
      <c r="T43" s="1640"/>
      <c r="U43" s="1641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2" t="s">
        <v>1156</v>
      </c>
      <c r="T44" s="1643"/>
      <c r="U44" s="1644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5" t="s">
        <v>1158</v>
      </c>
      <c r="T45" s="1646"/>
      <c r="U45" s="1647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7" t="s">
        <v>1160</v>
      </c>
      <c r="T47" s="1658"/>
      <c r="U47" s="1659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6610</v>
      </c>
      <c r="J50" s="1107">
        <f>+IF(OR($P$2=98,$P$2=42,$P$2=96,$P$2=97),$Q50,0)</f>
        <v>19735</v>
      </c>
      <c r="K50" s="1100"/>
      <c r="L50" s="1107">
        <f>+IF($P$2=33,$Q50,0)</f>
        <v>0</v>
      </c>
      <c r="M50" s="1100"/>
      <c r="N50" s="1137">
        <f>+ROUND(+G50+J50+L50,0)</f>
        <v>19735</v>
      </c>
      <c r="O50" s="1102"/>
      <c r="P50" s="1106">
        <f>+ROUND(OTCHET!E204-SUM(OTCHET!E216:E218)+OTCHET!E269+IF(+OR(OTCHET!$F$12=5500,OTCHET!$F$12=5600),0,+OTCHET!E295),0)</f>
        <v>6610</v>
      </c>
      <c r="Q50" s="1107">
        <f>+ROUND(OTCHET!L204-SUM(OTCHET!L216:L218)+OTCHET!L269+IF(+OR(OTCHET!$F$12=5500,OTCHET!$F$12=5600),0,+OTCHET!L295),0)</f>
        <v>19735</v>
      </c>
      <c r="R50" s="1051"/>
      <c r="S50" s="1636" t="s">
        <v>1164</v>
      </c>
      <c r="T50" s="1637"/>
      <c r="U50" s="1638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9" t="s">
        <v>1166</v>
      </c>
      <c r="T51" s="1640"/>
      <c r="U51" s="1641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9" t="s">
        <v>1168</v>
      </c>
      <c r="T52" s="1640"/>
      <c r="U52" s="1641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4780</v>
      </c>
      <c r="J53" s="1125">
        <f>+IF(OR($P$2=98,$P$2=42,$P$2=96,$P$2=97),$Q53,0)</f>
        <v>5820</v>
      </c>
      <c r="K53" s="1100"/>
      <c r="L53" s="1125">
        <f>+IF($P$2=33,$Q53,0)</f>
        <v>0</v>
      </c>
      <c r="M53" s="1100"/>
      <c r="N53" s="1126">
        <f>+ROUND(+G53+J53+L53,0)</f>
        <v>5820</v>
      </c>
      <c r="O53" s="1102"/>
      <c r="P53" s="1124">
        <f>+ROUND(OTCHET!E186+OTCHET!E189,0)</f>
        <v>4780</v>
      </c>
      <c r="Q53" s="1125">
        <f>+ROUND(OTCHET!L186+OTCHET!L189,0)</f>
        <v>5820</v>
      </c>
      <c r="R53" s="1051"/>
      <c r="S53" s="1639" t="s">
        <v>1170</v>
      </c>
      <c r="T53" s="1640"/>
      <c r="U53" s="1641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387</v>
      </c>
      <c r="J54" s="1125">
        <f>+IF(OR($P$2=98,$P$2=42,$P$2=96,$P$2=97),$Q54,0)</f>
        <v>501</v>
      </c>
      <c r="K54" s="1100"/>
      <c r="L54" s="1125">
        <f>+IF($P$2=33,$Q54,0)</f>
        <v>0</v>
      </c>
      <c r="M54" s="1100"/>
      <c r="N54" s="1126">
        <f>+ROUND(+G54+J54+L54,0)</f>
        <v>501</v>
      </c>
      <c r="O54" s="1102"/>
      <c r="P54" s="1124">
        <f>+ROUND(OTCHET!E195+OTCHET!E203,0)</f>
        <v>387</v>
      </c>
      <c r="Q54" s="1125">
        <f>+ROUND(OTCHET!L195+OTCHET!L203,0)</f>
        <v>501</v>
      </c>
      <c r="R54" s="1051"/>
      <c r="S54" s="1642" t="s">
        <v>1172</v>
      </c>
      <c r="T54" s="1643"/>
      <c r="U54" s="1644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11777</v>
      </c>
      <c r="J55" s="1213">
        <f>+ROUND(+SUM(J50:J54),0)</f>
        <v>26056</v>
      </c>
      <c r="K55" s="1100"/>
      <c r="L55" s="1213">
        <f>+ROUND(+SUM(L50:L54),0)</f>
        <v>0</v>
      </c>
      <c r="M55" s="1100"/>
      <c r="N55" s="1214">
        <f>+ROUND(+SUM(N50:N54),0)</f>
        <v>26056</v>
      </c>
      <c r="O55" s="1102"/>
      <c r="P55" s="1212">
        <f>+ROUND(+SUM(P50:P54),0)</f>
        <v>11777</v>
      </c>
      <c r="Q55" s="1213">
        <f>+ROUND(+SUM(Q50:Q54),0)</f>
        <v>26056</v>
      </c>
      <c r="R55" s="1051"/>
      <c r="S55" s="1645" t="s">
        <v>1174</v>
      </c>
      <c r="T55" s="1646"/>
      <c r="U55" s="1647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6" t="s">
        <v>1177</v>
      </c>
      <c r="T57" s="1637"/>
      <c r="U57" s="1638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9" t="s">
        <v>1179</v>
      </c>
      <c r="T58" s="1640"/>
      <c r="U58" s="1641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9" t="s">
        <v>1181</v>
      </c>
      <c r="T59" s="1640"/>
      <c r="U59" s="1641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2" t="s">
        <v>1183</v>
      </c>
      <c r="T60" s="1643"/>
      <c r="U60" s="1644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5" t="s">
        <v>1187</v>
      </c>
      <c r="T62" s="1646"/>
      <c r="U62" s="1647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6" t="s">
        <v>1190</v>
      </c>
      <c r="T64" s="1637"/>
      <c r="U64" s="1638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9" t="s">
        <v>1192</v>
      </c>
      <c r="T65" s="1640"/>
      <c r="U65" s="1641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5" t="s">
        <v>1194</v>
      </c>
      <c r="T66" s="1646"/>
      <c r="U66" s="1647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6" t="s">
        <v>1197</v>
      </c>
      <c r="T68" s="1637"/>
      <c r="U68" s="1638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9" t="s">
        <v>1199</v>
      </c>
      <c r="T69" s="1640"/>
      <c r="U69" s="1641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5" t="s">
        <v>1201</v>
      </c>
      <c r="T70" s="1646"/>
      <c r="U70" s="1647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6" t="s">
        <v>1204</v>
      </c>
      <c r="T72" s="1637"/>
      <c r="U72" s="1638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9" t="s">
        <v>1206</v>
      </c>
      <c r="T73" s="1640"/>
      <c r="U73" s="1641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5" t="s">
        <v>1208</v>
      </c>
      <c r="T74" s="1646"/>
      <c r="U74" s="1647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11777</v>
      </c>
      <c r="J76" s="1238">
        <f>+ROUND(J55+J62+J66+J70+J74,0)</f>
        <v>26056</v>
      </c>
      <c r="K76" s="1100"/>
      <c r="L76" s="1238">
        <f>+ROUND(L55+L62+L66+L70+L74,0)</f>
        <v>0</v>
      </c>
      <c r="M76" s="1100"/>
      <c r="N76" s="1239">
        <f>+ROUND(N55+N62+N66+N70+N74,0)</f>
        <v>26056</v>
      </c>
      <c r="O76" s="1102"/>
      <c r="P76" s="1236">
        <f>+ROUND(P55+P62+P66+P70+P74,0)</f>
        <v>11777</v>
      </c>
      <c r="Q76" s="1237">
        <f>+ROUND(Q55+Q62+Q66+Q70+Q74,0)</f>
        <v>26056</v>
      </c>
      <c r="R76" s="1051"/>
      <c r="S76" s="1660" t="s">
        <v>1210</v>
      </c>
      <c r="T76" s="1661"/>
      <c r="U76" s="1662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11777</v>
      </c>
      <c r="J78" s="1113">
        <f>+IF(OR($P$2=98,$P$2=42,$P$2=96,$P$2=97),$Q78,0)</f>
        <v>11777</v>
      </c>
      <c r="K78" s="1100"/>
      <c r="L78" s="1113">
        <f>+IF($P$2=33,$Q78,0)</f>
        <v>0</v>
      </c>
      <c r="M78" s="1100"/>
      <c r="N78" s="1114">
        <f>+ROUND(+G78+J78+L78,0)</f>
        <v>11777</v>
      </c>
      <c r="O78" s="1102"/>
      <c r="P78" s="1112">
        <f>+ROUND(OTCHET!E413,0)</f>
        <v>11777</v>
      </c>
      <c r="Q78" s="1113">
        <f>+ROUND(OTCHET!L413,0)</f>
        <v>11777</v>
      </c>
      <c r="R78" s="1051"/>
      <c r="S78" s="1636" t="s">
        <v>1213</v>
      </c>
      <c r="T78" s="1637"/>
      <c r="U78" s="1638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18460</v>
      </c>
      <c r="K79" s="1100"/>
      <c r="L79" s="1125">
        <f>+IF($P$2=33,$Q79,0)</f>
        <v>0</v>
      </c>
      <c r="M79" s="1100"/>
      <c r="N79" s="1126">
        <f>+ROUND(+G79+J79+L79,0)</f>
        <v>18460</v>
      </c>
      <c r="O79" s="1102"/>
      <c r="P79" s="1124">
        <f>+ROUND(OTCHET!E423,0)</f>
        <v>0</v>
      </c>
      <c r="Q79" s="1125">
        <f>+ROUND(OTCHET!L423,0)</f>
        <v>18460</v>
      </c>
      <c r="R79" s="1051"/>
      <c r="S79" s="1639" t="s">
        <v>1215</v>
      </c>
      <c r="T79" s="1640"/>
      <c r="U79" s="1641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11777</v>
      </c>
      <c r="J80" s="1247">
        <f>+ROUND(J78+J79,0)</f>
        <v>30237</v>
      </c>
      <c r="K80" s="1100"/>
      <c r="L80" s="1247">
        <f>+ROUND(L78+L79,0)</f>
        <v>0</v>
      </c>
      <c r="M80" s="1100"/>
      <c r="N80" s="1248">
        <f>+ROUND(N78+N79,0)</f>
        <v>30237</v>
      </c>
      <c r="O80" s="1102"/>
      <c r="P80" s="1246">
        <f>+ROUND(P78+P79,0)</f>
        <v>11777</v>
      </c>
      <c r="Q80" s="1247">
        <f>+ROUND(Q78+Q79,0)</f>
        <v>30237</v>
      </c>
      <c r="R80" s="1051"/>
      <c r="S80" s="1663" t="s">
        <v>1217</v>
      </c>
      <c r="T80" s="1664"/>
      <c r="U80" s="1665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6">
        <f>+IF(+SUM(F81:N81)=0,0,"Контрола: дефицит/излишък = финансиране с обратен знак (Г. + Д. = 0)")</f>
        <v>0</v>
      </c>
      <c r="C81" s="1667"/>
      <c r="D81" s="166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4181</v>
      </c>
      <c r="K82" s="1100"/>
      <c r="L82" s="1260">
        <f>+ROUND(L47,0)-ROUND(L76,0)+ROUND(L80,0)</f>
        <v>0</v>
      </c>
      <c r="M82" s="1100"/>
      <c r="N82" s="1261">
        <f>+ROUND(N47,0)-ROUND(N76,0)+ROUND(N80,0)</f>
        <v>4181</v>
      </c>
      <c r="O82" s="1262"/>
      <c r="P82" s="1259">
        <f>+ROUND(P47,0)-ROUND(P76,0)+ROUND(P80,0)</f>
        <v>0</v>
      </c>
      <c r="Q82" s="1260">
        <f>+ROUND(Q47,0)-ROUND(Q76,0)+ROUND(Q80,0)</f>
        <v>4181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-4181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-4181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-4181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6" t="s">
        <v>1223</v>
      </c>
      <c r="T86" s="1637"/>
      <c r="U86" s="1638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9" t="s">
        <v>1225</v>
      </c>
      <c r="T87" s="1640"/>
      <c r="U87" s="1641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5" t="s">
        <v>1227</v>
      </c>
      <c r="T88" s="1646"/>
      <c r="U88" s="1647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6" t="s">
        <v>1230</v>
      </c>
      <c r="T90" s="1637"/>
      <c r="U90" s="1638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9" t="s">
        <v>1232</v>
      </c>
      <c r="T91" s="1640"/>
      <c r="U91" s="1641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9" t="s">
        <v>1234</v>
      </c>
      <c r="T92" s="1640"/>
      <c r="U92" s="1641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2" t="s">
        <v>1236</v>
      </c>
      <c r="T93" s="1643"/>
      <c r="U93" s="1644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5" t="s">
        <v>1238</v>
      </c>
      <c r="T94" s="1646"/>
      <c r="U94" s="1647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6" t="s">
        <v>1241</v>
      </c>
      <c r="T96" s="1637"/>
      <c r="U96" s="1638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9" t="s">
        <v>1243</v>
      </c>
      <c r="T97" s="1640"/>
      <c r="U97" s="1641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5" t="s">
        <v>1245</v>
      </c>
      <c r="T98" s="1646"/>
      <c r="U98" s="1647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7" t="s">
        <v>1247</v>
      </c>
      <c r="T100" s="1658"/>
      <c r="U100" s="1659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6" t="s">
        <v>1251</v>
      </c>
      <c r="T103" s="1637"/>
      <c r="U103" s="1638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9" t="s">
        <v>1253</v>
      </c>
      <c r="T104" s="1640"/>
      <c r="U104" s="1641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5" t="s">
        <v>1255</v>
      </c>
      <c r="T105" s="1646"/>
      <c r="U105" s="1647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9" t="s">
        <v>1258</v>
      </c>
      <c r="T107" s="1670"/>
      <c r="U107" s="1671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2" t="s">
        <v>1260</v>
      </c>
      <c r="T108" s="1673"/>
      <c r="U108" s="1674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5" t="s">
        <v>1262</v>
      </c>
      <c r="T109" s="1646"/>
      <c r="U109" s="1647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6" t="s">
        <v>1265</v>
      </c>
      <c r="T111" s="1637"/>
      <c r="U111" s="1638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9" t="s">
        <v>1267</v>
      </c>
      <c r="T112" s="1640"/>
      <c r="U112" s="1641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5" t="s">
        <v>1269</v>
      </c>
      <c r="T113" s="1646"/>
      <c r="U113" s="1647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6" t="s">
        <v>1272</v>
      </c>
      <c r="T115" s="1637"/>
      <c r="U115" s="1638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9" t="s">
        <v>1274</v>
      </c>
      <c r="T116" s="1640"/>
      <c r="U116" s="1641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5" t="s">
        <v>1276</v>
      </c>
      <c r="T117" s="1646"/>
      <c r="U117" s="1647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60" t="s">
        <v>1278</v>
      </c>
      <c r="T119" s="1661"/>
      <c r="U119" s="1662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6" t="s">
        <v>1281</v>
      </c>
      <c r="T121" s="1637"/>
      <c r="U121" s="1638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9" t="s">
        <v>1285</v>
      </c>
      <c r="T123" s="1640"/>
      <c r="U123" s="1641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4" t="s">
        <v>1287</v>
      </c>
      <c r="T124" s="1685"/>
      <c r="U124" s="1686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3" t="s">
        <v>1289</v>
      </c>
      <c r="T125" s="1664"/>
      <c r="U125" s="1665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0</v>
      </c>
      <c r="M127" s="1100"/>
      <c r="N127" s="1114">
        <f>+ROUND(+G127+J127+L127,0)</f>
        <v>0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0</v>
      </c>
      <c r="R127" s="1051"/>
      <c r="S127" s="1636" t="s">
        <v>1292</v>
      </c>
      <c r="T127" s="1637"/>
      <c r="U127" s="1638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9" t="s">
        <v>1294</v>
      </c>
      <c r="T128" s="1640"/>
      <c r="U128" s="1641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4181</v>
      </c>
      <c r="K129" s="1100"/>
      <c r="L129" s="1125">
        <f>+IF($P$2=33,$Q129,0)</f>
        <v>0</v>
      </c>
      <c r="M129" s="1100"/>
      <c r="N129" s="1126">
        <f>+ROUND(+G129+J129+L129,0)</f>
        <v>4181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4181</v>
      </c>
      <c r="R129" s="1051"/>
      <c r="S129" s="1675" t="s">
        <v>1296</v>
      </c>
      <c r="T129" s="1676"/>
      <c r="U129" s="167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4181</v>
      </c>
      <c r="K130" s="1100"/>
      <c r="L130" s="1300">
        <f>+ROUND(+L129-L127-L128,0)</f>
        <v>0</v>
      </c>
      <c r="M130" s="1100"/>
      <c r="N130" s="1301">
        <f>+ROUND(+N129-N127-N128,0)</f>
        <v>4181</v>
      </c>
      <c r="O130" s="1102"/>
      <c r="P130" s="1299">
        <f>+ROUND(+P129-P127-P128,0)</f>
        <v>0</v>
      </c>
      <c r="Q130" s="1300">
        <f>+ROUND(+Q129-Q127-Q128,0)</f>
        <v>4181</v>
      </c>
      <c r="R130" s="1051"/>
      <c r="S130" s="1678" t="s">
        <v>1298</v>
      </c>
      <c r="T130" s="1679"/>
      <c r="U130" s="168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1">
        <f>+IF(+SUM(F131:N131)=0,0,"Контрола: дефицит/излишък = финансиране с обратен знак (Г. + Д. = 0)")</f>
        <v>0</v>
      </c>
      <c r="C131" s="1681"/>
      <c r="D131" s="168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42755</v>
      </c>
      <c r="D132" s="1252" t="s">
        <v>1300</v>
      </c>
      <c r="E132" s="1024"/>
      <c r="F132" s="1682"/>
      <c r="G132" s="1682"/>
      <c r="H132" s="1024"/>
      <c r="I132" s="1309" t="s">
        <v>1301</v>
      </c>
      <c r="J132" s="1310"/>
      <c r="K132" s="1024"/>
      <c r="L132" s="1682"/>
      <c r="M132" s="1682"/>
      <c r="N132" s="1682"/>
      <c r="O132" s="1304"/>
      <c r="P132" s="1683"/>
      <c r="Q132" s="168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2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РА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 t="str">
        <f>+OTCHET!B9</f>
        <v>Община Дряново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Дряново</v>
      </c>
      <c r="C13" s="716"/>
      <c r="D13" s="716"/>
      <c r="E13" s="719" t="str">
        <f>+OTCHET!E12</f>
        <v>код по ЕБК:</v>
      </c>
      <c r="F13" s="235" t="str">
        <f>+OTCHET!F12</f>
        <v>5702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42</v>
      </c>
      <c r="F15" s="722" t="str">
        <f>OTCHET!F15</f>
        <v>СЕС - РА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11777</v>
      </c>
      <c r="F38" s="851">
        <f>SUM(F39:F53)-F44-F46-F51-F52</f>
        <v>26056</v>
      </c>
      <c r="G38" s="852">
        <f>SUM(G39:G53)-G44-G46-G51-G52</f>
        <v>0</v>
      </c>
      <c r="H38" s="853">
        <f>SUM(H39:H53)-H44-H46-H51-H52</f>
        <v>26056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4780</v>
      </c>
      <c r="F40" s="819">
        <f t="shared" si="1"/>
        <v>5820</v>
      </c>
      <c r="G40" s="820">
        <f>OTCHET!I189</f>
        <v>0</v>
      </c>
      <c r="H40" s="821">
        <f>OTCHET!J189</f>
        <v>5820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387</v>
      </c>
      <c r="F41" s="819">
        <f t="shared" si="1"/>
        <v>501</v>
      </c>
      <c r="G41" s="820">
        <f>+OTCHET!I195+OTCHET!I203</f>
        <v>0</v>
      </c>
      <c r="H41" s="821">
        <f>+OTCHET!J195+OTCHET!J203</f>
        <v>501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6610</v>
      </c>
      <c r="F42" s="819">
        <f t="shared" si="1"/>
        <v>19735</v>
      </c>
      <c r="G42" s="820">
        <f>+OTCHET!I204+OTCHET!I222+OTCHET!I269</f>
        <v>0</v>
      </c>
      <c r="H42" s="821">
        <f>+OTCHET!J204+OTCHET!J222+OTCHET!J269</f>
        <v>19735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11777</v>
      </c>
      <c r="F54" s="897">
        <f>+F55+F56+F60</f>
        <v>30237</v>
      </c>
      <c r="G54" s="898">
        <f>+G55+G56+G60</f>
        <v>0</v>
      </c>
      <c r="H54" s="899">
        <f>+H55+H56+H60</f>
        <v>30237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11777</v>
      </c>
      <c r="F56" s="906">
        <f t="shared" si="2"/>
        <v>30237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30237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18460</v>
      </c>
      <c r="G57" s="911">
        <f>+OTCHET!I416+OTCHET!I417+OTCHET!I418+OTCHET!I419+OTCHET!I420</f>
        <v>0</v>
      </c>
      <c r="H57" s="912">
        <f>+OTCHET!J416+OTCHET!J417+OTCHET!J418+OTCHET!J419+OTCHET!J420</f>
        <v>18460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4181</v>
      </c>
      <c r="G62" s="933">
        <f>+G22-G38+G54-G61</f>
        <v>0</v>
      </c>
      <c r="H62" s="934">
        <f>+H22-H38+H54-H61</f>
        <v>4181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-4181</v>
      </c>
      <c r="G64" s="943">
        <f>SUM(+G66+G74+G75+G82+G83+G84+G87+G88+G89+G90+G91+G92+G93)</f>
        <v>0</v>
      </c>
      <c r="H64" s="944">
        <f>SUM(+H66+H74+H75+H82+H83+H84+H87+H88+H89+H90+H91+H92+H93)</f>
        <v>-4181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0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-4181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-4181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676</v>
      </c>
      <c r="H105" s="1380" t="str">
        <f>+OTCHET!F599</f>
        <v>72962 в. 112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 t="str">
        <f>+OTCHET!D597</f>
        <v>К. Инджова-Дечева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 t="str">
        <f>+OTCHET!G594</f>
        <v>Д. Мирчева</v>
      </c>
      <c r="F112" s="1694"/>
      <c r="G112" s="1007"/>
      <c r="H112" s="693"/>
      <c r="I112" s="1379" t="str">
        <f>+OTCHET!G597</f>
        <v>инж. М. Семов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3"/>
  <sheetViews>
    <sheetView tabSelected="1" zoomScale="75" zoomScaleNormal="75" zoomScalePageLayoutView="0" workbookViewId="0" topLeftCell="B592">
      <selection activeCell="F600" sqref="F60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38" t="str">
        <f>VLOOKUP(E15,SMETKA,2,FALSE)</f>
        <v>ОТЧЕТНИ ДАННИ ПО ЕБК ЗА СМЕТКИТЕ ЗА СРЕДСТВАТА ОТ ЕВРОПЕЙСКИЯ СЪЮЗ - РА</v>
      </c>
      <c r="C7" s="1739"/>
      <c r="D7" s="173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40" t="s">
        <v>2084</v>
      </c>
      <c r="C9" s="1741"/>
      <c r="D9" s="1742"/>
      <c r="E9" s="115">
        <v>42370</v>
      </c>
      <c r="F9" s="116">
        <v>42735</v>
      </c>
      <c r="G9" s="113"/>
      <c r="H9" s="1422"/>
      <c r="I9" s="1785"/>
      <c r="J9" s="1786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7" t="s">
        <v>1058</v>
      </c>
      <c r="J10" s="178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8"/>
      <c r="J11" s="1788"/>
      <c r="K11" s="113"/>
      <c r="L11" s="113"/>
      <c r="M11" s="7">
        <v>1</v>
      </c>
      <c r="N11" s="108"/>
    </row>
    <row r="12" spans="2:14" ht="27" customHeight="1">
      <c r="B12" s="1743" t="str">
        <f>VLOOKUP(F12,PRBK,2,FALSE)</f>
        <v>Дряново</v>
      </c>
      <c r="C12" s="1744"/>
      <c r="D12" s="1745"/>
      <c r="E12" s="118" t="s">
        <v>1037</v>
      </c>
      <c r="F12" s="1600" t="s">
        <v>1525</v>
      </c>
      <c r="G12" s="113"/>
      <c r="H12" s="114"/>
      <c r="I12" s="1788"/>
      <c r="J12" s="1788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19" t="s">
        <v>1038</v>
      </c>
      <c r="F19" s="1720"/>
      <c r="G19" s="1720"/>
      <c r="H19" s="1721"/>
      <c r="I19" s="1730" t="s">
        <v>1039</v>
      </c>
      <c r="J19" s="1731"/>
      <c r="K19" s="1731"/>
      <c r="L19" s="173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36" t="s">
        <v>506</v>
      </c>
      <c r="D22" s="1737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36" t="s">
        <v>510</v>
      </c>
      <c r="D28" s="1737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36" t="s">
        <v>134</v>
      </c>
      <c r="D33" s="1737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36" t="s">
        <v>128</v>
      </c>
      <c r="D39" s="1737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46" t="str">
        <f>$B$7</f>
        <v>ОТЧЕТНИ ДАННИ ПО ЕБК ЗА СМЕТКИТЕ ЗА СРЕДСТВАТА ОТ ЕВРОПЕЙСКИЯ СЪЮЗ - РА</v>
      </c>
      <c r="C173" s="1747"/>
      <c r="D173" s="1747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13" t="str">
        <f>$B$9</f>
        <v>Община Дряново</v>
      </c>
      <c r="C175" s="1714"/>
      <c r="D175" s="1715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43" t="str">
        <f>$B$12</f>
        <v>Дряново</v>
      </c>
      <c r="C178" s="1744"/>
      <c r="D178" s="1745"/>
      <c r="E178" s="234" t="s">
        <v>956</v>
      </c>
      <c r="F178" s="235" t="str">
        <f>$F$12</f>
        <v>5702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42</v>
      </c>
      <c r="F180" s="126" t="str">
        <f>$F$15</f>
        <v>СЕС - РА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19" t="s">
        <v>1048</v>
      </c>
      <c r="F182" s="1720"/>
      <c r="G182" s="1720"/>
      <c r="H182" s="1721"/>
      <c r="I182" s="1722" t="s">
        <v>1049</v>
      </c>
      <c r="J182" s="1723"/>
      <c r="K182" s="1723"/>
      <c r="L182" s="1724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5" t="s">
        <v>803</v>
      </c>
      <c r="D186" s="1726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05" t="s">
        <v>806</v>
      </c>
      <c r="D189" s="1706"/>
      <c r="E189" s="276">
        <f aca="true" t="shared" si="43" ref="E189:L189">SUMIF($B$601:$B$12307,$B189,E$601:E$12307)</f>
        <v>4780</v>
      </c>
      <c r="F189" s="277">
        <f t="shared" si="43"/>
        <v>0</v>
      </c>
      <c r="G189" s="278">
        <f t="shared" si="43"/>
        <v>4780</v>
      </c>
      <c r="H189" s="279">
        <f t="shared" si="43"/>
        <v>0</v>
      </c>
      <c r="I189" s="277">
        <f t="shared" si="43"/>
        <v>0</v>
      </c>
      <c r="J189" s="278">
        <f t="shared" si="43"/>
        <v>5820</v>
      </c>
      <c r="K189" s="279">
        <f t="shared" si="43"/>
        <v>0</v>
      </c>
      <c r="L189" s="276">
        <f t="shared" si="43"/>
        <v>5820</v>
      </c>
      <c r="M189" s="7">
        <f t="shared" si="41"/>
        <v>1</v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4780</v>
      </c>
      <c r="F191" s="299">
        <f t="shared" si="44"/>
        <v>0</v>
      </c>
      <c r="G191" s="300">
        <f t="shared" si="44"/>
        <v>4780</v>
      </c>
      <c r="H191" s="301">
        <f t="shared" si="44"/>
        <v>0</v>
      </c>
      <c r="I191" s="299">
        <f t="shared" si="44"/>
        <v>0</v>
      </c>
      <c r="J191" s="300">
        <f t="shared" si="44"/>
        <v>5820</v>
      </c>
      <c r="K191" s="301">
        <f t="shared" si="44"/>
        <v>0</v>
      </c>
      <c r="L191" s="298">
        <f t="shared" si="44"/>
        <v>5820</v>
      </c>
      <c r="M191" s="7">
        <f t="shared" si="41"/>
        <v>1</v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07" t="s">
        <v>209</v>
      </c>
      <c r="D195" s="1708"/>
      <c r="E195" s="276">
        <f aca="true" t="shared" si="45" ref="E195:L195">SUMIF($B$601:$B$12307,$B195,E$601:E$12307)</f>
        <v>387</v>
      </c>
      <c r="F195" s="277">
        <f t="shared" si="45"/>
        <v>0</v>
      </c>
      <c r="G195" s="278">
        <f t="shared" si="45"/>
        <v>387</v>
      </c>
      <c r="H195" s="279">
        <f t="shared" si="45"/>
        <v>0</v>
      </c>
      <c r="I195" s="277">
        <f t="shared" si="45"/>
        <v>0</v>
      </c>
      <c r="J195" s="278">
        <f t="shared" si="45"/>
        <v>501</v>
      </c>
      <c r="K195" s="279">
        <f t="shared" si="45"/>
        <v>0</v>
      </c>
      <c r="L195" s="276">
        <f t="shared" si="45"/>
        <v>501</v>
      </c>
      <c r="M195" s="7">
        <f t="shared" si="41"/>
        <v>1</v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186</v>
      </c>
      <c r="F196" s="285">
        <f t="shared" si="46"/>
        <v>0</v>
      </c>
      <c r="G196" s="286">
        <f t="shared" si="46"/>
        <v>186</v>
      </c>
      <c r="H196" s="287">
        <f t="shared" si="46"/>
        <v>0</v>
      </c>
      <c r="I196" s="285">
        <f t="shared" si="46"/>
        <v>0</v>
      </c>
      <c r="J196" s="286">
        <f t="shared" si="46"/>
        <v>242</v>
      </c>
      <c r="K196" s="287">
        <f t="shared" si="46"/>
        <v>0</v>
      </c>
      <c r="L196" s="284">
        <f t="shared" si="46"/>
        <v>242</v>
      </c>
      <c r="M196" s="7">
        <f t="shared" si="41"/>
        <v>1</v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127</v>
      </c>
      <c r="F199" s="299">
        <f t="shared" si="46"/>
        <v>0</v>
      </c>
      <c r="G199" s="300">
        <f t="shared" si="46"/>
        <v>127</v>
      </c>
      <c r="H199" s="301">
        <f t="shared" si="46"/>
        <v>0</v>
      </c>
      <c r="I199" s="299">
        <f t="shared" si="46"/>
        <v>0</v>
      </c>
      <c r="J199" s="300">
        <f t="shared" si="46"/>
        <v>164</v>
      </c>
      <c r="K199" s="301">
        <f t="shared" si="46"/>
        <v>0</v>
      </c>
      <c r="L199" s="298">
        <f t="shared" si="46"/>
        <v>164</v>
      </c>
      <c r="M199" s="7">
        <f t="shared" si="41"/>
        <v>1</v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74</v>
      </c>
      <c r="F200" s="299">
        <f t="shared" si="46"/>
        <v>0</v>
      </c>
      <c r="G200" s="300">
        <f t="shared" si="46"/>
        <v>74</v>
      </c>
      <c r="H200" s="301">
        <f t="shared" si="46"/>
        <v>0</v>
      </c>
      <c r="I200" s="299">
        <f t="shared" si="46"/>
        <v>0</v>
      </c>
      <c r="J200" s="300">
        <f t="shared" si="46"/>
        <v>95</v>
      </c>
      <c r="K200" s="301">
        <f t="shared" si="46"/>
        <v>0</v>
      </c>
      <c r="L200" s="298">
        <f t="shared" si="46"/>
        <v>95</v>
      </c>
      <c r="M200" s="7">
        <f t="shared" si="41"/>
        <v>1</v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09" t="s">
        <v>214</v>
      </c>
      <c r="D203" s="1710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05" t="s">
        <v>215</v>
      </c>
      <c r="D204" s="1706"/>
      <c r="E204" s="313">
        <f t="shared" si="47"/>
        <v>6610</v>
      </c>
      <c r="F204" s="277">
        <f t="shared" si="47"/>
        <v>0</v>
      </c>
      <c r="G204" s="278">
        <f t="shared" si="47"/>
        <v>6610</v>
      </c>
      <c r="H204" s="279">
        <f t="shared" si="47"/>
        <v>0</v>
      </c>
      <c r="I204" s="277">
        <f t="shared" si="47"/>
        <v>0</v>
      </c>
      <c r="J204" s="278">
        <f t="shared" si="47"/>
        <v>19735</v>
      </c>
      <c r="K204" s="279">
        <f t="shared" si="47"/>
        <v>0</v>
      </c>
      <c r="L204" s="313">
        <f t="shared" si="47"/>
        <v>19735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6610</v>
      </c>
      <c r="F209" s="299">
        <f t="shared" si="48"/>
        <v>0</v>
      </c>
      <c r="G209" s="300">
        <f t="shared" si="48"/>
        <v>6610</v>
      </c>
      <c r="H209" s="301">
        <f t="shared" si="48"/>
        <v>0</v>
      </c>
      <c r="I209" s="299">
        <f t="shared" si="48"/>
        <v>0</v>
      </c>
      <c r="J209" s="300">
        <f t="shared" si="48"/>
        <v>5287</v>
      </c>
      <c r="K209" s="301">
        <f t="shared" si="48"/>
        <v>0</v>
      </c>
      <c r="L209" s="298">
        <f t="shared" si="48"/>
        <v>5287</v>
      </c>
      <c r="M209" s="7">
        <f t="shared" si="41"/>
        <v>1</v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14448</v>
      </c>
      <c r="K211" s="326">
        <f t="shared" si="48"/>
        <v>0</v>
      </c>
      <c r="L211" s="323">
        <f t="shared" si="48"/>
        <v>14448</v>
      </c>
      <c r="M211" s="7">
        <f t="shared" si="41"/>
        <v>1</v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697" t="s">
        <v>290</v>
      </c>
      <c r="D222" s="1698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697" t="s">
        <v>780</v>
      </c>
      <c r="D226" s="1698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697" t="s">
        <v>234</v>
      </c>
      <c r="D232" s="1698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697" t="s">
        <v>236</v>
      </c>
      <c r="D235" s="1698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03" t="s">
        <v>237</v>
      </c>
      <c r="D236" s="1704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03" t="s">
        <v>238</v>
      </c>
      <c r="D237" s="1704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03" t="s">
        <v>1755</v>
      </c>
      <c r="D238" s="1704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697" t="s">
        <v>239</v>
      </c>
      <c r="D239" s="1698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697" t="s">
        <v>251</v>
      </c>
      <c r="D253" s="1698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697" t="s">
        <v>252</v>
      </c>
      <c r="D254" s="1698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697" t="s">
        <v>253</v>
      </c>
      <c r="D255" s="1698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697" t="s">
        <v>254</v>
      </c>
      <c r="D256" s="1698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697" t="s">
        <v>1757</v>
      </c>
      <c r="D263" s="1698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697" t="s">
        <v>1757</v>
      </c>
      <c r="D267" s="1698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697" t="s">
        <v>1758</v>
      </c>
      <c r="D268" s="1698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03" t="s">
        <v>264</v>
      </c>
      <c r="D269" s="1704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697" t="s">
        <v>291</v>
      </c>
      <c r="D270" s="1698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695" t="s">
        <v>265</v>
      </c>
      <c r="D273" s="1696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695" t="s">
        <v>266</v>
      </c>
      <c r="D274" s="1696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695" t="s">
        <v>679</v>
      </c>
      <c r="D282" s="1696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695" t="s">
        <v>741</v>
      </c>
      <c r="D285" s="1696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697" t="s">
        <v>742</v>
      </c>
      <c r="D286" s="1698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699" t="s">
        <v>987</v>
      </c>
      <c r="D291" s="1700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01" t="s">
        <v>750</v>
      </c>
      <c r="D295" s="1702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11777</v>
      </c>
      <c r="F299" s="399">
        <f t="shared" si="76"/>
        <v>0</v>
      </c>
      <c r="G299" s="400">
        <f t="shared" si="76"/>
        <v>11777</v>
      </c>
      <c r="H299" s="401">
        <f t="shared" si="76"/>
        <v>0</v>
      </c>
      <c r="I299" s="399">
        <f t="shared" si="76"/>
        <v>0</v>
      </c>
      <c r="J299" s="400">
        <f t="shared" si="76"/>
        <v>26056</v>
      </c>
      <c r="K299" s="401">
        <f t="shared" si="76"/>
        <v>0</v>
      </c>
      <c r="L299" s="398">
        <f t="shared" si="76"/>
        <v>26056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8"/>
      <c r="C304" s="1749"/>
      <c r="D304" s="1749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50"/>
      <c r="C306" s="1749"/>
      <c r="D306" s="1749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50"/>
      <c r="C309" s="1749"/>
      <c r="D309" s="1749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51"/>
      <c r="C338" s="1751"/>
      <c r="D338" s="1751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6" t="str">
        <f>$B$7</f>
        <v>ОТЧЕТНИ ДАННИ ПО ЕБК ЗА СМЕТКИТЕ ЗА СРЕДСТВАТА ОТ ЕВРОПЕЙСКИЯ СЪЮЗ - РА</v>
      </c>
      <c r="C342" s="1756"/>
      <c r="D342" s="1756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13" t="str">
        <f>$B$9</f>
        <v>Община Дряново</v>
      </c>
      <c r="C344" s="1714"/>
      <c r="D344" s="1715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43" t="str">
        <f>$B$12</f>
        <v>Дряново</v>
      </c>
      <c r="C347" s="1744"/>
      <c r="D347" s="1745"/>
      <c r="E347" s="413" t="s">
        <v>956</v>
      </c>
      <c r="F347" s="235" t="str">
        <f>$F$12</f>
        <v>5702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42</v>
      </c>
      <c r="F349" s="417" t="str">
        <f>+$F$15</f>
        <v>СЕС - РА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33" t="s">
        <v>1054</v>
      </c>
      <c r="F351" s="1734"/>
      <c r="G351" s="1734"/>
      <c r="H351" s="1735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54" t="s">
        <v>294</v>
      </c>
      <c r="D355" s="1755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52" t="s">
        <v>305</v>
      </c>
      <c r="D369" s="1753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52" t="s">
        <v>336</v>
      </c>
      <c r="D377" s="1753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52" t="s">
        <v>270</v>
      </c>
      <c r="D382" s="1753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52" t="s">
        <v>271</v>
      </c>
      <c r="D385" s="1753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52" t="s">
        <v>273</v>
      </c>
      <c r="D390" s="1753"/>
      <c r="E390" s="1384">
        <f aca="true" t="shared" si="86" ref="E390:L390">SUM(E391:E392)</f>
        <v>11777</v>
      </c>
      <c r="F390" s="462">
        <f t="shared" si="86"/>
        <v>0</v>
      </c>
      <c r="G390" s="477">
        <f t="shared" si="86"/>
        <v>11777</v>
      </c>
      <c r="H390" s="448">
        <f>SUM(H391:H392)</f>
        <v>0</v>
      </c>
      <c r="I390" s="462">
        <f t="shared" si="86"/>
        <v>0</v>
      </c>
      <c r="J390" s="447">
        <f t="shared" si="86"/>
        <v>11777</v>
      </c>
      <c r="K390" s="448">
        <f>SUM(K391:K392)</f>
        <v>0</v>
      </c>
      <c r="L390" s="1384">
        <f t="shared" si="86"/>
        <v>11777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11777</v>
      </c>
      <c r="F391" s="154">
        <v>0</v>
      </c>
      <c r="G391" s="155">
        <v>11777</v>
      </c>
      <c r="H391" s="156">
        <v>0</v>
      </c>
      <c r="I391" s="154">
        <v>0</v>
      </c>
      <c r="J391" s="155">
        <v>11777</v>
      </c>
      <c r="K391" s="156">
        <v>0</v>
      </c>
      <c r="L391" s="1385">
        <f>I391+J391+K391</f>
        <v>11777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52" t="s">
        <v>274</v>
      </c>
      <c r="D393" s="1753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52" t="s">
        <v>996</v>
      </c>
      <c r="D396" s="1753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52" t="s">
        <v>736</v>
      </c>
      <c r="D399" s="1753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52" t="s">
        <v>737</v>
      </c>
      <c r="D400" s="1753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52" t="s">
        <v>756</v>
      </c>
      <c r="D403" s="1753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52" t="s">
        <v>277</v>
      </c>
      <c r="D406" s="1753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11777</v>
      </c>
      <c r="F413" s="499">
        <f t="shared" si="93"/>
        <v>0</v>
      </c>
      <c r="G413" s="500">
        <f t="shared" si="93"/>
        <v>11777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11777</v>
      </c>
      <c r="K413" s="519">
        <f>SUM(K355,K369,K377,K382,K385,K390,K393,K396,K399,K400,K403,K406)</f>
        <v>0</v>
      </c>
      <c r="L413" s="516">
        <f t="shared" si="93"/>
        <v>11777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52" t="s">
        <v>826</v>
      </c>
      <c r="D416" s="1753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52" t="s">
        <v>761</v>
      </c>
      <c r="D417" s="1753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52" t="s">
        <v>278</v>
      </c>
      <c r="D418" s="1753"/>
      <c r="E418" s="1384">
        <f>F418+G418+H418</f>
        <v>0</v>
      </c>
      <c r="F418" s="487">
        <v>0</v>
      </c>
      <c r="G418" s="488">
        <v>0</v>
      </c>
      <c r="H418" s="1485">
        <v>0</v>
      </c>
      <c r="I418" s="487">
        <v>0</v>
      </c>
      <c r="J418" s="488">
        <v>18460</v>
      </c>
      <c r="K418" s="1485">
        <v>0</v>
      </c>
      <c r="L418" s="1384">
        <f>I418+J418+K418</f>
        <v>18460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52" t="s">
        <v>739</v>
      </c>
      <c r="D419" s="1753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52" t="s">
        <v>1000</v>
      </c>
      <c r="D420" s="1753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18460</v>
      </c>
      <c r="K423" s="519">
        <f t="shared" si="95"/>
        <v>0</v>
      </c>
      <c r="L423" s="516">
        <f t="shared" si="95"/>
        <v>18460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9" t="str">
        <f>$B$7</f>
        <v>ОТЧЕТНИ ДАННИ ПО ЕБК ЗА СМЕТКИТЕ ЗА СРЕДСТВАТА ОТ ЕВРОПЕЙСКИЯ СЪЮЗ - РА</v>
      </c>
      <c r="C427" s="1760"/>
      <c r="D427" s="1760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13" t="str">
        <f>$B$9</f>
        <v>Община Дряново</v>
      </c>
      <c r="C429" s="1714"/>
      <c r="D429" s="1715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43" t="str">
        <f>$B$12</f>
        <v>Дряново</v>
      </c>
      <c r="C432" s="1744"/>
      <c r="D432" s="1745"/>
      <c r="E432" s="413" t="s">
        <v>956</v>
      </c>
      <c r="F432" s="235" t="str">
        <f>$F$12</f>
        <v>5702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42</v>
      </c>
      <c r="F434" s="126" t="str">
        <f>+$F$15</f>
        <v>СЕС - РА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19" t="s">
        <v>958</v>
      </c>
      <c r="F436" s="1720"/>
      <c r="G436" s="1720"/>
      <c r="H436" s="1721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4181</v>
      </c>
      <c r="K439" s="552">
        <f t="shared" si="96"/>
        <v>0</v>
      </c>
      <c r="L439" s="553">
        <f t="shared" si="96"/>
        <v>4181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-4181</v>
      </c>
      <c r="K440" s="559">
        <f t="shared" si="97"/>
        <v>0</v>
      </c>
      <c r="L440" s="560">
        <f>+L591</f>
        <v>-4181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11" t="str">
        <f>$B$7</f>
        <v>ОТЧЕТНИ ДАННИ ПО ЕБК ЗА СМЕТКИТЕ ЗА СРЕДСТВАТА ОТ ЕВРОПЕЙСКИЯ СЪЮЗ - РА</v>
      </c>
      <c r="C443" s="1712"/>
      <c r="D443" s="1712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13" t="str">
        <f>$B$9</f>
        <v>Община Дряново</v>
      </c>
      <c r="C445" s="1714"/>
      <c r="D445" s="1715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43" t="str">
        <f>$B$12</f>
        <v>Дряново</v>
      </c>
      <c r="C448" s="1744"/>
      <c r="D448" s="1745"/>
      <c r="E448" s="413" t="s">
        <v>956</v>
      </c>
      <c r="F448" s="235" t="str">
        <f>$F$12</f>
        <v>5702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42</v>
      </c>
      <c r="F450" s="126" t="str">
        <f>+$F$15</f>
        <v>СЕС - РА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27" t="s">
        <v>1056</v>
      </c>
      <c r="F452" s="1728"/>
      <c r="G452" s="1728"/>
      <c r="H452" s="172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7" t="s">
        <v>827</v>
      </c>
      <c r="D455" s="1758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4" t="s">
        <v>830</v>
      </c>
      <c r="D459" s="1774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4" t="s">
        <v>833</v>
      </c>
      <c r="D462" s="1774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7" t="s">
        <v>836</v>
      </c>
      <c r="D465" s="1758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5" t="s">
        <v>843</v>
      </c>
      <c r="D472" s="1776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63" t="s">
        <v>1004</v>
      </c>
      <c r="D475" s="1763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6" t="s">
        <v>1009</v>
      </c>
      <c r="D491" s="1767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6" t="s">
        <v>27</v>
      </c>
      <c r="D496" s="1767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8" t="s">
        <v>1010</v>
      </c>
      <c r="D497" s="1768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63" t="s">
        <v>36</v>
      </c>
      <c r="D506" s="1763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63" t="s">
        <v>40</v>
      </c>
      <c r="D510" s="1763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63" t="s">
        <v>1011</v>
      </c>
      <c r="D515" s="1770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6" t="s">
        <v>1012</v>
      </c>
      <c r="D518" s="1762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4" t="s">
        <v>340</v>
      </c>
      <c r="D525" s="1765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63" t="s">
        <v>1014</v>
      </c>
      <c r="D529" s="1763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9" t="s">
        <v>1015</v>
      </c>
      <c r="D530" s="1769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61" t="s">
        <v>1016</v>
      </c>
      <c r="D535" s="1762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63" t="s">
        <v>1017</v>
      </c>
      <c r="D538" s="1763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61" t="s">
        <v>1026</v>
      </c>
      <c r="D560" s="1761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-4181</v>
      </c>
      <c r="K560" s="585">
        <f t="shared" si="124"/>
        <v>0</v>
      </c>
      <c r="L560" s="582">
        <f t="shared" si="124"/>
        <v>-4181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/>
      <c r="G561" s="155"/>
      <c r="H561" s="588">
        <v>0</v>
      </c>
      <c r="I561" s="154"/>
      <c r="J561" s="155"/>
      <c r="K561" s="588">
        <v>0</v>
      </c>
      <c r="L561" s="1385">
        <f t="shared" si="112"/>
        <v>0</v>
      </c>
      <c r="M561" s="7">
        <f t="shared" si="118"/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-4181</v>
      </c>
      <c r="K567" s="589">
        <v>0</v>
      </c>
      <c r="L567" s="1386">
        <f t="shared" si="125"/>
        <v>-4181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61" t="s">
        <v>1031</v>
      </c>
      <c r="D580" s="1762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61" t="s">
        <v>895</v>
      </c>
      <c r="D585" s="1762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-4181</v>
      </c>
      <c r="K591" s="670">
        <f t="shared" si="129"/>
        <v>0</v>
      </c>
      <c r="L591" s="666">
        <f t="shared" si="129"/>
        <v>-4181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9" t="s">
        <v>2086</v>
      </c>
      <c r="H594" s="1790"/>
      <c r="I594" s="1790"/>
      <c r="J594" s="1791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9" t="s">
        <v>943</v>
      </c>
      <c r="H595" s="1779"/>
      <c r="I595" s="1779"/>
      <c r="J595" s="1779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 t="s">
        <v>2085</v>
      </c>
      <c r="E597" s="675"/>
      <c r="F597" s="221" t="s">
        <v>945</v>
      </c>
      <c r="G597" s="1771" t="s">
        <v>2087</v>
      </c>
      <c r="H597" s="1772"/>
      <c r="I597" s="1772"/>
      <c r="J597" s="1773"/>
      <c r="K597" s="103"/>
      <c r="L597" s="231"/>
      <c r="M597" s="7">
        <v>1</v>
      </c>
      <c r="N597" s="522"/>
    </row>
    <row r="598" spans="1:14" ht="21.75" customHeight="1">
      <c r="A598" s="23"/>
      <c r="B598" s="1777" t="s">
        <v>946</v>
      </c>
      <c r="C598" s="1778"/>
      <c r="D598" s="676" t="s">
        <v>947</v>
      </c>
      <c r="E598" s="677"/>
      <c r="F598" s="678"/>
      <c r="G598" s="1779" t="s">
        <v>943</v>
      </c>
      <c r="H598" s="1779"/>
      <c r="I598" s="1779"/>
      <c r="J598" s="1779"/>
      <c r="K598" s="103"/>
      <c r="L598" s="231"/>
      <c r="M598" s="7">
        <v>1</v>
      </c>
      <c r="N598" s="522"/>
    </row>
    <row r="599" spans="1:14" ht="24.75" customHeight="1">
      <c r="A599" s="36"/>
      <c r="B599" s="1780">
        <v>42755</v>
      </c>
      <c r="C599" s="1781"/>
      <c r="D599" s="679" t="s">
        <v>948</v>
      </c>
      <c r="E599" s="680">
        <v>676</v>
      </c>
      <c r="F599" s="681" t="s">
        <v>2088</v>
      </c>
      <c r="G599" s="682" t="s">
        <v>949</v>
      </c>
      <c r="H599" s="1782"/>
      <c r="I599" s="1783"/>
      <c r="J599" s="1784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82"/>
      <c r="I601" s="1783"/>
      <c r="J601" s="1784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11" t="str">
        <f>$B$7</f>
        <v>ОТЧЕТНИ ДАННИ ПО ЕБК ЗА СМЕТКИТЕ ЗА СРЕДСТВАТА ОТ ЕВРОПЕЙСКИЯ СЪЮЗ - РА</v>
      </c>
      <c r="C606" s="1712"/>
      <c r="D606" s="1712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13" t="str">
        <f>$B$9</f>
        <v>Община Дряново</v>
      </c>
      <c r="C608" s="1714"/>
      <c r="D608" s="1715"/>
      <c r="E608" s="115">
        <f>$E$9</f>
        <v>42370</v>
      </c>
      <c r="F608" s="229">
        <f>$F$9</f>
        <v>42735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16" t="str">
        <f>$B$12</f>
        <v>Дряново</v>
      </c>
      <c r="C611" s="1717"/>
      <c r="D611" s="1718"/>
      <c r="E611" s="413" t="s">
        <v>956</v>
      </c>
      <c r="F611" s="1365" t="str">
        <f>$F$12</f>
        <v>5702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42</v>
      </c>
      <c r="F613" s="417" t="str">
        <f>$F$15</f>
        <v>СЕС - РА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719" t="s">
        <v>935</v>
      </c>
      <c r="F615" s="1720"/>
      <c r="G615" s="1720"/>
      <c r="H615" s="1721"/>
      <c r="I615" s="1722" t="s">
        <v>936</v>
      </c>
      <c r="J615" s="1723"/>
      <c r="K615" s="1723"/>
      <c r="L615" s="1724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8827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8827</v>
      </c>
      <c r="D620" s="1462" t="s">
        <v>120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5" t="s">
        <v>803</v>
      </c>
      <c r="D622" s="1726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05" t="s">
        <v>806</v>
      </c>
      <c r="D625" s="1706"/>
      <c r="E625" s="276">
        <f aca="true" t="shared" si="132" ref="E625:L625">SUM(E626:E630)</f>
        <v>4780</v>
      </c>
      <c r="F625" s="277">
        <f t="shared" si="132"/>
        <v>0</v>
      </c>
      <c r="G625" s="278">
        <f t="shared" si="132"/>
        <v>4780</v>
      </c>
      <c r="H625" s="279">
        <f>SUM(H626:H630)</f>
        <v>0</v>
      </c>
      <c r="I625" s="277">
        <f t="shared" si="132"/>
        <v>0</v>
      </c>
      <c r="J625" s="278">
        <f t="shared" si="132"/>
        <v>5820</v>
      </c>
      <c r="K625" s="279">
        <f t="shared" si="132"/>
        <v>0</v>
      </c>
      <c r="L625" s="276">
        <f t="shared" si="132"/>
        <v>5820</v>
      </c>
      <c r="M625" s="12">
        <f t="shared" si="131"/>
        <v>1</v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4780</v>
      </c>
      <c r="F627" s="160">
        <v>0</v>
      </c>
      <c r="G627" s="161">
        <v>4780</v>
      </c>
      <c r="H627" s="1430">
        <v>0</v>
      </c>
      <c r="I627" s="160">
        <v>0</v>
      </c>
      <c r="J627" s="161">
        <v>5820</v>
      </c>
      <c r="K627" s="1430">
        <v>0</v>
      </c>
      <c r="L627" s="298">
        <f>I627+J627+K627</f>
        <v>5820</v>
      </c>
      <c r="M627" s="12">
        <f t="shared" si="131"/>
        <v>1</v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07" t="s">
        <v>209</v>
      </c>
      <c r="D631" s="1708"/>
      <c r="E631" s="276">
        <f aca="true" t="shared" si="133" ref="E631:L631">SUM(E632:E638)</f>
        <v>387</v>
      </c>
      <c r="F631" s="277">
        <f t="shared" si="133"/>
        <v>0</v>
      </c>
      <c r="G631" s="278">
        <f t="shared" si="133"/>
        <v>387</v>
      </c>
      <c r="H631" s="279">
        <f>SUM(H632:H638)</f>
        <v>0</v>
      </c>
      <c r="I631" s="277">
        <f t="shared" si="133"/>
        <v>0</v>
      </c>
      <c r="J631" s="278">
        <f t="shared" si="133"/>
        <v>501</v>
      </c>
      <c r="K631" s="279">
        <f t="shared" si="133"/>
        <v>0</v>
      </c>
      <c r="L631" s="276">
        <f t="shared" si="133"/>
        <v>501</v>
      </c>
      <c r="M631" s="12">
        <f t="shared" si="131"/>
        <v>1</v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186</v>
      </c>
      <c r="F632" s="154">
        <v>0</v>
      </c>
      <c r="G632" s="155">
        <v>186</v>
      </c>
      <c r="H632" s="1425">
        <v>0</v>
      </c>
      <c r="I632" s="154">
        <v>0</v>
      </c>
      <c r="J632" s="155">
        <v>242</v>
      </c>
      <c r="K632" s="1425">
        <v>0</v>
      </c>
      <c r="L632" s="284">
        <f aca="true" t="shared" si="135" ref="L632:L639">I632+J632+K632</f>
        <v>242</v>
      </c>
      <c r="M632" s="12">
        <f t="shared" si="131"/>
        <v>1</v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127</v>
      </c>
      <c r="F635" s="160">
        <v>0</v>
      </c>
      <c r="G635" s="161">
        <v>127</v>
      </c>
      <c r="H635" s="1430">
        <v>0</v>
      </c>
      <c r="I635" s="160">
        <v>0</v>
      </c>
      <c r="J635" s="161">
        <v>164</v>
      </c>
      <c r="K635" s="1430">
        <v>0</v>
      </c>
      <c r="L635" s="298">
        <f t="shared" si="135"/>
        <v>164</v>
      </c>
      <c r="M635" s="12">
        <f t="shared" si="131"/>
        <v>1</v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74</v>
      </c>
      <c r="F636" s="160">
        <v>0</v>
      </c>
      <c r="G636" s="161">
        <v>74</v>
      </c>
      <c r="H636" s="1430">
        <v>0</v>
      </c>
      <c r="I636" s="160">
        <v>0</v>
      </c>
      <c r="J636" s="161">
        <v>95</v>
      </c>
      <c r="K636" s="1430">
        <v>0</v>
      </c>
      <c r="L636" s="298">
        <f t="shared" si="135"/>
        <v>95</v>
      </c>
      <c r="M636" s="12">
        <f t="shared" si="131"/>
        <v>1</v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09" t="s">
        <v>214</v>
      </c>
      <c r="D639" s="1710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05" t="s">
        <v>215</v>
      </c>
      <c r="D640" s="1706"/>
      <c r="E640" s="313">
        <f aca="true" t="shared" si="136" ref="E640:L640">SUM(E641:E657)</f>
        <v>6610</v>
      </c>
      <c r="F640" s="277">
        <f t="shared" si="136"/>
        <v>0</v>
      </c>
      <c r="G640" s="278">
        <f t="shared" si="136"/>
        <v>6610</v>
      </c>
      <c r="H640" s="279">
        <f>SUM(H641:H657)</f>
        <v>0</v>
      </c>
      <c r="I640" s="277">
        <f t="shared" si="136"/>
        <v>0</v>
      </c>
      <c r="J640" s="278">
        <f t="shared" si="136"/>
        <v>19735</v>
      </c>
      <c r="K640" s="279">
        <f t="shared" si="136"/>
        <v>0</v>
      </c>
      <c r="L640" s="313">
        <f t="shared" si="136"/>
        <v>19735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8" ref="L641:L657">I641+J641+K641</f>
        <v>0</v>
      </c>
      <c r="M641" s="12">
        <f t="shared" si="131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6610</v>
      </c>
      <c r="F645" s="160">
        <v>0</v>
      </c>
      <c r="G645" s="161">
        <v>6610</v>
      </c>
      <c r="H645" s="1430">
        <v>0</v>
      </c>
      <c r="I645" s="160">
        <v>0</v>
      </c>
      <c r="J645" s="161">
        <v>5287</v>
      </c>
      <c r="K645" s="1430">
        <v>0</v>
      </c>
      <c r="L645" s="298">
        <f t="shared" si="138"/>
        <v>5287</v>
      </c>
      <c r="M645" s="12">
        <f t="shared" si="131"/>
        <v>1</v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>
        <v>0</v>
      </c>
      <c r="G647" s="458">
        <v>0</v>
      </c>
      <c r="H647" s="1438">
        <v>0</v>
      </c>
      <c r="I647" s="457">
        <v>0</v>
      </c>
      <c r="J647" s="458">
        <v>14448</v>
      </c>
      <c r="K647" s="1438">
        <v>0</v>
      </c>
      <c r="L647" s="323">
        <f t="shared" si="138"/>
        <v>14448</v>
      </c>
      <c r="M647" s="12">
        <f t="shared" si="131"/>
        <v>1</v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697" t="s">
        <v>290</v>
      </c>
      <c r="D658" s="1698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697" t="s">
        <v>780</v>
      </c>
      <c r="D662" s="1698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697" t="s">
        <v>234</v>
      </c>
      <c r="D668" s="1698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697" t="s">
        <v>236</v>
      </c>
      <c r="D671" s="1698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03" t="s">
        <v>237</v>
      </c>
      <c r="D672" s="1704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03" t="s">
        <v>238</v>
      </c>
      <c r="D673" s="1704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03" t="s">
        <v>1759</v>
      </c>
      <c r="D674" s="1704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697" t="s">
        <v>239</v>
      </c>
      <c r="D675" s="1698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697" t="s">
        <v>251</v>
      </c>
      <c r="D689" s="1698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697" t="s">
        <v>252</v>
      </c>
      <c r="D690" s="1698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697" t="s">
        <v>253</v>
      </c>
      <c r="D691" s="1698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697" t="s">
        <v>254</v>
      </c>
      <c r="D692" s="1698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697" t="s">
        <v>1760</v>
      </c>
      <c r="D699" s="1698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697" t="s">
        <v>1757</v>
      </c>
      <c r="D703" s="1698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697" t="s">
        <v>1758</v>
      </c>
      <c r="D704" s="1698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03" t="s">
        <v>264</v>
      </c>
      <c r="D705" s="1704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697" t="s">
        <v>291</v>
      </c>
      <c r="D706" s="1698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695" t="s">
        <v>265</v>
      </c>
      <c r="D709" s="1696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695" t="s">
        <v>266</v>
      </c>
      <c r="D710" s="1696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695" t="s">
        <v>679</v>
      </c>
      <c r="D718" s="1696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695" t="s">
        <v>741</v>
      </c>
      <c r="D721" s="1696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697" t="s">
        <v>742</v>
      </c>
      <c r="D722" s="1698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699" t="s">
        <v>987</v>
      </c>
      <c r="D727" s="1700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01" t="s">
        <v>750</v>
      </c>
      <c r="D731" s="1702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01" t="s">
        <v>750</v>
      </c>
      <c r="D732" s="1702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11777</v>
      </c>
      <c r="F736" s="399">
        <f t="shared" si="164"/>
        <v>0</v>
      </c>
      <c r="G736" s="400">
        <f t="shared" si="164"/>
        <v>11777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0</v>
      </c>
      <c r="J736" s="400">
        <f t="shared" si="164"/>
        <v>26056</v>
      </c>
      <c r="K736" s="401">
        <f t="shared" si="164"/>
        <v>0</v>
      </c>
      <c r="L736" s="398">
        <f t="shared" si="164"/>
        <v>26056</v>
      </c>
      <c r="M736" s="12">
        <f>(IF($E736&lt;&gt;0,$M$2,IF($L736&lt;&gt;0,$M$2,"")))</f>
        <v>1</v>
      </c>
      <c r="N736" s="73" t="str">
        <f>LEFT(C619,1)</f>
        <v>8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  <mergeCell ref="B606:D606"/>
    <mergeCell ref="B608:D608"/>
    <mergeCell ref="B611:D611"/>
    <mergeCell ref="E615:H615"/>
    <mergeCell ref="I615:L615"/>
    <mergeCell ref="C622:D622"/>
    <mergeCell ref="C625:D625"/>
    <mergeCell ref="C631:D631"/>
    <mergeCell ref="C639:D639"/>
    <mergeCell ref="C640:D640"/>
    <mergeCell ref="C658:D658"/>
    <mergeCell ref="C662:D662"/>
    <mergeCell ref="C668:D668"/>
    <mergeCell ref="C671:D671"/>
    <mergeCell ref="C672:D672"/>
    <mergeCell ref="C673:D673"/>
    <mergeCell ref="C674:D674"/>
    <mergeCell ref="C675:D675"/>
    <mergeCell ref="C718:D718"/>
    <mergeCell ref="C689:D689"/>
    <mergeCell ref="C690:D690"/>
    <mergeCell ref="C691:D691"/>
    <mergeCell ref="C692:D692"/>
    <mergeCell ref="C699:D699"/>
    <mergeCell ref="C703:D703"/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</mergeCells>
  <conditionalFormatting sqref="D441">
    <cfRule type="cellIs" priority="102" dxfId="136" operator="notEqual" stopIfTrue="1">
      <formula>0</formula>
    </cfRule>
  </conditionalFormatting>
  <conditionalFormatting sqref="D592">
    <cfRule type="cellIs" priority="101" dxfId="136" operator="notEqual" stopIfTrue="1">
      <formula>0</formula>
    </cfRule>
  </conditionalFormatting>
  <conditionalFormatting sqref="E15">
    <cfRule type="cellIs" priority="95" dxfId="142" operator="equal" stopIfTrue="1">
      <formula>98</formula>
    </cfRule>
    <cfRule type="cellIs" priority="97" dxfId="143" operator="equal" stopIfTrue="1">
      <formula>96</formula>
    </cfRule>
    <cfRule type="cellIs" priority="98" dxfId="144" operator="equal" stopIfTrue="1">
      <formula>42</formula>
    </cfRule>
    <cfRule type="cellIs" priority="99" dxfId="145" operator="equal" stopIfTrue="1">
      <formula>97</formula>
    </cfRule>
    <cfRule type="cellIs" priority="100" dxfId="146" operator="equal" stopIfTrue="1">
      <formula>33</formula>
    </cfRule>
  </conditionalFormatting>
  <conditionalFormatting sqref="F15">
    <cfRule type="cellIs" priority="91" dxfId="146" operator="equal" stopIfTrue="1">
      <formula>"ЧУЖДИ СРЕДСТВА"</formula>
    </cfRule>
    <cfRule type="cellIs" priority="92" dxfId="145" operator="equal" stopIfTrue="1">
      <formula>"СЕС - ДМП"</formula>
    </cfRule>
    <cfRule type="cellIs" priority="93" dxfId="144" operator="equal" stopIfTrue="1">
      <formula>"СЕС - РА"</formula>
    </cfRule>
    <cfRule type="cellIs" priority="94" dxfId="143" operator="equal" stopIfTrue="1">
      <formula>"СЕС - ДЕС"</formula>
    </cfRule>
    <cfRule type="cellIs" priority="96" dxfId="142" operator="equal" stopIfTrue="1">
      <formula>"СЕС - КСФ"</formula>
    </cfRule>
  </conditionalFormatting>
  <conditionalFormatting sqref="F178">
    <cfRule type="cellIs" priority="79" dxfId="152" operator="equal" stopIfTrue="1">
      <formula>0</formula>
    </cfRule>
  </conditionalFormatting>
  <conditionalFormatting sqref="E180">
    <cfRule type="cellIs" priority="74" dxfId="142" operator="equal" stopIfTrue="1">
      <formula>98</formula>
    </cfRule>
    <cfRule type="cellIs" priority="75" dxfId="143" operator="equal" stopIfTrue="1">
      <formula>96</formula>
    </cfRule>
    <cfRule type="cellIs" priority="76" dxfId="144" operator="equal" stopIfTrue="1">
      <formula>42</formula>
    </cfRule>
    <cfRule type="cellIs" priority="77" dxfId="145" operator="equal" stopIfTrue="1">
      <formula>97</formula>
    </cfRule>
    <cfRule type="cellIs" priority="78" dxfId="146" operator="equal" stopIfTrue="1">
      <formula>33</formula>
    </cfRule>
  </conditionalFormatting>
  <conditionalFormatting sqref="F180">
    <cfRule type="cellIs" priority="69" dxfId="146" operator="equal" stopIfTrue="1">
      <formula>"ЧУЖДИ СРЕДСТВА"</formula>
    </cfRule>
    <cfRule type="cellIs" priority="70" dxfId="145" operator="equal" stopIfTrue="1">
      <formula>"СЕС - ДМП"</formula>
    </cfRule>
    <cfRule type="cellIs" priority="71" dxfId="144" operator="equal" stopIfTrue="1">
      <formula>"СЕС - РА"</formula>
    </cfRule>
    <cfRule type="cellIs" priority="72" dxfId="143" operator="equal" stopIfTrue="1">
      <formula>"СЕС - ДЕС"</formula>
    </cfRule>
    <cfRule type="cellIs" priority="73" dxfId="142" operator="equal" stopIfTrue="1">
      <formula>"СЕС - КСФ"</formula>
    </cfRule>
  </conditionalFormatting>
  <conditionalFormatting sqref="F347">
    <cfRule type="cellIs" priority="68" dxfId="152" operator="equal" stopIfTrue="1">
      <formula>0</formula>
    </cfRule>
  </conditionalFormatting>
  <conditionalFormatting sqref="E349">
    <cfRule type="cellIs" priority="63" dxfId="142" operator="equal" stopIfTrue="1">
      <formula>98</formula>
    </cfRule>
    <cfRule type="cellIs" priority="64" dxfId="143" operator="equal" stopIfTrue="1">
      <formula>96</formula>
    </cfRule>
    <cfRule type="cellIs" priority="65" dxfId="144" operator="equal" stopIfTrue="1">
      <formula>42</formula>
    </cfRule>
    <cfRule type="cellIs" priority="66" dxfId="145" operator="equal" stopIfTrue="1">
      <formula>97</formula>
    </cfRule>
    <cfRule type="cellIs" priority="67" dxfId="146" operator="equal" stopIfTrue="1">
      <formula>33</formula>
    </cfRule>
  </conditionalFormatting>
  <conditionalFormatting sqref="F349">
    <cfRule type="cellIs" priority="58" dxfId="146" operator="equal" stopIfTrue="1">
      <formula>"ЧУЖДИ СРЕДСТВА"</formula>
    </cfRule>
    <cfRule type="cellIs" priority="59" dxfId="145" operator="equal" stopIfTrue="1">
      <formula>"СЕС - ДМП"</formula>
    </cfRule>
    <cfRule type="cellIs" priority="60" dxfId="144" operator="equal" stopIfTrue="1">
      <formula>"СЕС - РА"</formula>
    </cfRule>
    <cfRule type="cellIs" priority="61" dxfId="143" operator="equal" stopIfTrue="1">
      <formula>"СЕС - ДЕС"</formula>
    </cfRule>
    <cfRule type="cellIs" priority="62" dxfId="142" operator="equal" stopIfTrue="1">
      <formula>"СЕС - КСФ"</formula>
    </cfRule>
  </conditionalFormatting>
  <conditionalFormatting sqref="F432">
    <cfRule type="cellIs" priority="57" dxfId="152" operator="equal" stopIfTrue="1">
      <formula>0</formula>
    </cfRule>
  </conditionalFormatting>
  <conditionalFormatting sqref="E434">
    <cfRule type="cellIs" priority="52" dxfId="142" operator="equal" stopIfTrue="1">
      <formula>98</formula>
    </cfRule>
    <cfRule type="cellIs" priority="53" dxfId="143" operator="equal" stopIfTrue="1">
      <formula>96</formula>
    </cfRule>
    <cfRule type="cellIs" priority="54" dxfId="144" operator="equal" stopIfTrue="1">
      <formula>42</formula>
    </cfRule>
    <cfRule type="cellIs" priority="55" dxfId="145" operator="equal" stopIfTrue="1">
      <formula>97</formula>
    </cfRule>
    <cfRule type="cellIs" priority="56" dxfId="146" operator="equal" stopIfTrue="1">
      <formula>33</formula>
    </cfRule>
  </conditionalFormatting>
  <conditionalFormatting sqref="F434">
    <cfRule type="cellIs" priority="47" dxfId="146" operator="equal" stopIfTrue="1">
      <formula>"ЧУЖДИ СРЕДСТВА"</formula>
    </cfRule>
    <cfRule type="cellIs" priority="48" dxfId="145" operator="equal" stopIfTrue="1">
      <formula>"СЕС - ДМП"</formula>
    </cfRule>
    <cfRule type="cellIs" priority="49" dxfId="144" operator="equal" stopIfTrue="1">
      <formula>"СЕС - РА"</formula>
    </cfRule>
    <cfRule type="cellIs" priority="50" dxfId="143" operator="equal" stopIfTrue="1">
      <formula>"СЕС - ДЕС"</formula>
    </cfRule>
    <cfRule type="cellIs" priority="51" dxfId="142" operator="equal" stopIfTrue="1">
      <formula>"СЕС - КСФ"</formula>
    </cfRule>
  </conditionalFormatting>
  <conditionalFormatting sqref="E441">
    <cfRule type="cellIs" priority="46" dxfId="153" operator="notEqual" stopIfTrue="1">
      <formula>0</formula>
    </cfRule>
  </conditionalFormatting>
  <conditionalFormatting sqref="F441">
    <cfRule type="cellIs" priority="45" dxfId="153" operator="notEqual" stopIfTrue="1">
      <formula>0</formula>
    </cfRule>
  </conditionalFormatting>
  <conditionalFormatting sqref="G441">
    <cfRule type="cellIs" priority="44" dxfId="153" operator="notEqual" stopIfTrue="1">
      <formula>0</formula>
    </cfRule>
  </conditionalFormatting>
  <conditionalFormatting sqref="H441">
    <cfRule type="cellIs" priority="43" dxfId="153" operator="notEqual" stopIfTrue="1">
      <formula>0</formula>
    </cfRule>
  </conditionalFormatting>
  <conditionalFormatting sqref="I441">
    <cfRule type="cellIs" priority="42" dxfId="153" operator="notEqual" stopIfTrue="1">
      <formula>0</formula>
    </cfRule>
  </conditionalFormatting>
  <conditionalFormatting sqref="J441">
    <cfRule type="cellIs" priority="41" dxfId="153" operator="notEqual" stopIfTrue="1">
      <formula>0</formula>
    </cfRule>
  </conditionalFormatting>
  <conditionalFormatting sqref="K441">
    <cfRule type="cellIs" priority="40" dxfId="153" operator="notEqual" stopIfTrue="1">
      <formula>0</formula>
    </cfRule>
  </conditionalFormatting>
  <conditionalFormatting sqref="L441">
    <cfRule type="cellIs" priority="39" dxfId="153" operator="notEqual" stopIfTrue="1">
      <formula>0</formula>
    </cfRule>
  </conditionalFormatting>
  <conditionalFormatting sqref="E592">
    <cfRule type="cellIs" priority="38" dxfId="153" operator="notEqual" stopIfTrue="1">
      <formula>0</formula>
    </cfRule>
  </conditionalFormatting>
  <conditionalFormatting sqref="F592:G592">
    <cfRule type="cellIs" priority="37" dxfId="153" operator="notEqual" stopIfTrue="1">
      <formula>0</formula>
    </cfRule>
  </conditionalFormatting>
  <conditionalFormatting sqref="H592">
    <cfRule type="cellIs" priority="36" dxfId="153" operator="notEqual" stopIfTrue="1">
      <formula>0</formula>
    </cfRule>
  </conditionalFormatting>
  <conditionalFormatting sqref="I592">
    <cfRule type="cellIs" priority="35" dxfId="153" operator="notEqual" stopIfTrue="1">
      <formula>0</formula>
    </cfRule>
  </conditionalFormatting>
  <conditionalFormatting sqref="J592:K592">
    <cfRule type="cellIs" priority="34" dxfId="153" operator="notEqual" stopIfTrue="1">
      <formula>0</formula>
    </cfRule>
  </conditionalFormatting>
  <conditionalFormatting sqref="L592">
    <cfRule type="cellIs" priority="33" dxfId="153" operator="notEqual" stopIfTrue="1">
      <formula>0</formula>
    </cfRule>
  </conditionalFormatting>
  <conditionalFormatting sqref="F571">
    <cfRule type="cellIs" priority="32" dxfId="154" operator="equal" stopIfTrue="1">
      <formula>0</formula>
    </cfRule>
  </conditionalFormatting>
  <conditionalFormatting sqref="F448">
    <cfRule type="cellIs" priority="31" dxfId="152" operator="equal" stopIfTrue="1">
      <formula>0</formula>
    </cfRule>
  </conditionalFormatting>
  <conditionalFormatting sqref="E450">
    <cfRule type="cellIs" priority="26" dxfId="142" operator="equal" stopIfTrue="1">
      <formula>98</formula>
    </cfRule>
    <cfRule type="cellIs" priority="27" dxfId="143" operator="equal" stopIfTrue="1">
      <formula>96</formula>
    </cfRule>
    <cfRule type="cellIs" priority="28" dxfId="144" operator="equal" stopIfTrue="1">
      <formula>42</formula>
    </cfRule>
    <cfRule type="cellIs" priority="29" dxfId="145" operator="equal" stopIfTrue="1">
      <formula>97</formula>
    </cfRule>
    <cfRule type="cellIs" priority="30" dxfId="146" operator="equal" stopIfTrue="1">
      <formula>33</formula>
    </cfRule>
  </conditionalFormatting>
  <conditionalFormatting sqref="F450">
    <cfRule type="cellIs" priority="21" dxfId="146" operator="equal" stopIfTrue="1">
      <formula>"ЧУЖДИ СРЕДСТВА"</formula>
    </cfRule>
    <cfRule type="cellIs" priority="22" dxfId="145" operator="equal" stopIfTrue="1">
      <formula>"СЕС - ДМП"</formula>
    </cfRule>
    <cfRule type="cellIs" priority="23" dxfId="144" operator="equal" stopIfTrue="1">
      <formula>"СЕС - РА"</formula>
    </cfRule>
    <cfRule type="cellIs" priority="24" dxfId="143" operator="equal" stopIfTrue="1">
      <formula>"СЕС - ДЕС"</formula>
    </cfRule>
    <cfRule type="cellIs" priority="25" dxfId="142" operator="equal" stopIfTrue="1">
      <formula>"СЕС - КСФ"</formula>
    </cfRule>
  </conditionalFormatting>
  <conditionalFormatting sqref="I571">
    <cfRule type="cellIs" priority="20" dxfId="154" operator="equal" stopIfTrue="1">
      <formula>0</formula>
    </cfRule>
  </conditionalFormatting>
  <conditionalFormatting sqref="I9:J9">
    <cfRule type="cellIs" priority="16" dxfId="147" operator="between" stopIfTrue="1">
      <formula>1000000000000</formula>
      <formula>9999999999999990</formula>
    </cfRule>
    <cfRule type="cellIs" priority="17" dxfId="148" operator="between" stopIfTrue="1">
      <formula>10000000000</formula>
      <formula>999999999999</formula>
    </cfRule>
    <cfRule type="cellIs" priority="18" dxfId="149" operator="between" stopIfTrue="1">
      <formula>1000000</formula>
      <formula>99999999</formula>
    </cfRule>
    <cfRule type="cellIs" priority="19" dxfId="155" operator="between" stopIfTrue="1">
      <formula>100</formula>
      <formula>9900</formula>
    </cfRule>
  </conditionalFormatting>
  <conditionalFormatting sqref="F611">
    <cfRule type="cellIs" priority="15" dxfId="152" operator="equal" stopIfTrue="1">
      <formula>0</formula>
    </cfRule>
  </conditionalFormatting>
  <conditionalFormatting sqref="E613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3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0">
    <cfRule type="cellIs" priority="4" dxfId="0" operator="notEqual" stopIfTrue="1">
      <formula>"ИЗБЕРЕТЕ ДЕЙНОСТ"</formula>
    </cfRule>
  </conditionalFormatting>
  <conditionalFormatting sqref="D736">
    <cfRule type="cellIs" priority="3" dxfId="156" operator="equal" stopIfTrue="1">
      <formula>0</formula>
    </cfRule>
  </conditionalFormatting>
  <conditionalFormatting sqref="C620">
    <cfRule type="cellIs" priority="2" dxfId="0" operator="notEqual" stopIfTrue="1">
      <formula>0</formula>
    </cfRule>
  </conditionalFormatting>
  <conditionalFormatting sqref="C61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11">
        <f>$B$7</f>
        <v>0</v>
      </c>
      <c r="J14" s="1712"/>
      <c r="K14" s="1712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13">
        <f>$B$9</f>
        <v>0</v>
      </c>
      <c r="J16" s="1714"/>
      <c r="K16" s="1715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16">
        <f>$B$12</f>
        <v>0</v>
      </c>
      <c r="J19" s="1717"/>
      <c r="K19" s="1718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19" t="s">
        <v>935</v>
      </c>
      <c r="M23" s="1720"/>
      <c r="N23" s="1720"/>
      <c r="O23" s="1721"/>
      <c r="P23" s="1722" t="s">
        <v>936</v>
      </c>
      <c r="Q23" s="1723"/>
      <c r="R23" s="1723"/>
      <c r="S23" s="1724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5" t="s">
        <v>803</v>
      </c>
      <c r="K30" s="1726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05" t="s">
        <v>806</v>
      </c>
      <c r="K33" s="1706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07" t="s">
        <v>209</v>
      </c>
      <c r="K39" s="1708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09" t="s">
        <v>214</v>
      </c>
      <c r="K47" s="1710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05" t="s">
        <v>215</v>
      </c>
      <c r="K48" s="1706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697" t="s">
        <v>290</v>
      </c>
      <c r="K66" s="1698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697" t="s">
        <v>780</v>
      </c>
      <c r="K70" s="1698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697" t="s">
        <v>234</v>
      </c>
      <c r="K76" s="1698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697" t="s">
        <v>236</v>
      </c>
      <c r="K79" s="1698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03" t="s">
        <v>237</v>
      </c>
      <c r="K80" s="1704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03" t="s">
        <v>238</v>
      </c>
      <c r="K81" s="1704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03" t="s">
        <v>1759</v>
      </c>
      <c r="K82" s="1704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697" t="s">
        <v>239</v>
      </c>
      <c r="K83" s="1698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697" t="s">
        <v>251</v>
      </c>
      <c r="K97" s="1698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697" t="s">
        <v>252</v>
      </c>
      <c r="K98" s="1698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697" t="s">
        <v>253</v>
      </c>
      <c r="K99" s="1698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697" t="s">
        <v>254</v>
      </c>
      <c r="K100" s="1698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697" t="s">
        <v>1760</v>
      </c>
      <c r="K107" s="1698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697" t="s">
        <v>1757</v>
      </c>
      <c r="K111" s="1698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697" t="s">
        <v>1758</v>
      </c>
      <c r="K112" s="1698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03" t="s">
        <v>264</v>
      </c>
      <c r="K113" s="1704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697" t="s">
        <v>291</v>
      </c>
      <c r="K114" s="1698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695" t="s">
        <v>265</v>
      </c>
      <c r="K117" s="1696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695" t="s">
        <v>266</v>
      </c>
      <c r="K118" s="1696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695" t="s">
        <v>679</v>
      </c>
      <c r="K126" s="1696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695" t="s">
        <v>741</v>
      </c>
      <c r="K129" s="1696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697" t="s">
        <v>742</v>
      </c>
      <c r="K130" s="1698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699" t="s">
        <v>987</v>
      </c>
      <c r="K135" s="1700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01" t="s">
        <v>750</v>
      </c>
      <c r="K139" s="1702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01" t="s">
        <v>750</v>
      </c>
      <c r="K140" s="1702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5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2016-12-22T06:53:13Z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