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<sst xmlns="http://schemas.openxmlformats.org/spreadsheetml/2006/main" count="2851" uniqueCount="2069">
  <si>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</si>
  <si>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</si>
  <si>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</si>
  <si>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</si>
  <si>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</si>
  <si>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</si>
  <si>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</si>
  <si>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</si>
  <si>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</si>
  <si>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</si>
  <si>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</si>
  <si>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</si>
  <si>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</si>
  <si>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</si>
  <si>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</si>
  <si>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</si>
  <si>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</si>
  <si>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</si>
  <si>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</si>
  <si>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</si>
  <si>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</si>
  <si>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</si>
  <si>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</si>
  <si>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</si>
  <si>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</si>
  <si>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</si>
  <si>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</si>
  <si>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</si>
  <si>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</si>
  <si>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</si>
  <si>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</si>
  <si>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</si>
  <si>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</si>
  <si>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</si>
  <si>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</si>
  <si>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</si>
  <si>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</si>
  <si>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</si>
  <si>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</si>
  <si>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</si>
  <si>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</si>
  <si>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</si>
  <si>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</si>
  <si>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</si>
  <si>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</si>
  <si>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</si>
  <si>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</si>
  <si>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</si>
  <si>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</si>
  <si>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</si>
  <si>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</si>
  <si>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</si>
  <si>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</si>
  <si>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</si>
  <si>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</si>
  <si>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</si>
  <si>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</si>
  <si>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</si>
  <si>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</si>
  <si>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</si>
  <si>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</si>
  <si>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</si>
  <si>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</si>
  <si>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</si>
  <si>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</si>
  <si>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</si>
  <si>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</si>
  <si>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</si>
  <si>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</si>
  <si>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</si>
  <si>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</si>
  <si>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</si>
  <si>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</si>
  <si>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</si>
  <si>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</si>
  <si>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</si>
  <si>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</si>
  <si>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</si>
  <si>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</si>
  <si>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</si>
  <si>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</si>
  <si>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</si>
  <si>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</si>
  <si>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</si>
  <si>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</si>
  <si>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</si>
  <si>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</si>
  <si>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</si>
  <si>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</si>
  <si>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</si>
  <si>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</si>
  <si>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</si>
  <si>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</si>
  <si>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</si>
  <si>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</si>
  <si>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</si>
  <si>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</si>
  <si>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</si>
  <si>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</si>
  <si>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</si>
  <si>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</si>
  <si>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</si>
  <si>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</si>
  <si>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</si>
  <si>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</si>
  <si>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</si>
  <si>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</si>
  <si>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</si>
  <si>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</si>
  <si>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</si>
  <si>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</si>
  <si>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</si>
  <si>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</si>
  <si>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</si>
  <si>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</si>
  <si>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</si>
  <si>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</si>
  <si>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</si>
  <si>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</si>
  <si>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</si>
  <si>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</si>
  <si>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</si>
  <si>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</si>
  <si>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</si>
  <si>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</si>
  <si>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</si>
  <si>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</si>
  <si>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</si>
  <si>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</si>
  <si>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</si>
  <si>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</si>
  <si>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</si>
  <si>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</si>
  <si>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</si>
  <si>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</si>
  <si>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</si>
  <si>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</si>
  <si>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</si>
  <si>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</si>
  <si>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</si>
  <si>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</si>
  <si>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</si>
  <si>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</si>
  <si>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</si>
  <si>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</si>
  <si>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</si>
  <si>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</si>
  <si>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</si>
  <si>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</si>
  <si>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</si>
  <si>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</si>
  <si>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</si>
  <si>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</si>
  <si>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</si>
  <si>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</si>
  <si>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</si>
  <si>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</si>
  <si>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</si>
  <si>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</si>
  <si>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</si>
  <si>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</si>
  <si>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</si>
  <si>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</si>
  <si>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</si>
  <si>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</si>
  <si>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</si>
  <si>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</si>
  <si>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</si>
  <si>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</si>
  <si>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</si>
  <si>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</si>
  <si>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</si>
  <si>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</si>
  <si>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</si>
  <si>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</si>
  <si>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</si>
  <si>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</si>
  <si>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</si>
  <si>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</si>
  <si>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</si>
  <si>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</si>
  <si>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</si>
  <si>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</si>
  <si>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</si>
  <si>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</si>
  <si>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</si>
  <si>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</si>
  <si>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</si>
  <si>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</si>
  <si>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</si>
  <si>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</si>
  <si>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</si>
  <si>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</si>
  <si>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</si>
  <si>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</si>
  <si>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</si>
  <si>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</si>
  <si>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</si>
  <si>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</si>
  <si>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</si>
  <si>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</si>
  <si>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</si>
  <si>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</si>
  <si>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</si>
  <si>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</si>
  <si>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</si>
  <si>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</si>
  <si>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</si>
  <si>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</si>
  <si>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</si>
  <si>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</si>
  <si>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</si>
  <si>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</si>
  <si>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</si>
  <si>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</si>
  <si>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</si>
  <si>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</si>
  <si>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</si>
  <si>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</si>
  <si>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</si>
  <si>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</si>
  <si>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</si>
  <si>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</si>
  <si>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</si>
  <si>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</si>
  <si>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</si>
  <si>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</si>
  <si>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</si>
  <si>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</si>
  <si>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</si>
  <si>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</si>
  <si>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</si>
  <si>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</si>
  <si>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</si>
  <si>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</si>
  <si>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</si>
  <si>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</si>
  <si>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</si>
  <si>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</si>
  <si>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</si>
  <si>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</si>
  <si>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</si>
  <si>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</si>
  <si>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</si>
  <si>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</si>
  <si>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</si>
  <si>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</si>
  <si>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</si>
  <si>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</si>
  <si>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</si>
  <si>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</si>
  <si>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</si>
  <si>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</si>
  <si>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</si>
  <si>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</si>
  <si>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</si>
  <si>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</si>
  <si>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</si>
  <si>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</si>
  <si>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</si>
  <si>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</si>
  <si>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</si>
  <si>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</si>
  <si>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</si>
  <si>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</si>
  <si>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</si>
  <si>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</si>
  <si>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</si>
  <si>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</si>
  <si>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</si>
  <si>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</si>
  <si>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</si>
  <si>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</si>
  <si>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</si>
  <si>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</si>
  <si>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</si>
  <si>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</si>
  <si>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</si>
  <si>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</si>
  <si>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</si>
  <si>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</si>
  <si>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</si>
  <si>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</si>
  <si>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</si>
  <si>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</si>
  <si>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</si>
  <si>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</si>
  <si>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</si>
  <si>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</si>
  <si>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</si>
  <si>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</si>
  <si>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</si>
  <si>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</si>
  <si>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</si>
  <si>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</si>
  <si>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</si>
  <si>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</si>
  <si>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</si>
  <si>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</si>
  <si>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</si>
  <si>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</si>
  <si>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</si>
  <si>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</si>
  <si>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</si>
  <si>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</si>
  <si>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</si>
  <si>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</si>
  <si>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</si>
  <si>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</si>
  <si>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</si>
  <si>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</si>
  <si>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</si>
  <si>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</si>
  <si>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</si>
  <si>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</si>
  <si>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</si>
  <si>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</si>
  <si>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</si>
  <si>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</si>
  <si>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</si>
  <si>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</si>
  <si>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</si>
  <si>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</si>
  <si>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</si>
  <si>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</si>
  <si>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</si>
  <si>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</si>
  <si>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</si>
  <si>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</si>
  <si>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</si>
  <si>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</si>
  <si>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</si>
  <si>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</si>
  <si>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</si>
  <si>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</si>
  <si>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</si>
  <si>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</si>
  <si>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</si>
  <si>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</si>
  <si>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</si>
  <si>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</si>
  <si>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</si>
  <si>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</si>
  <si>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</si>
  <si>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</si>
  <si>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</si>
  <si>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</si>
  <si>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</si>
  <si>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</si>
  <si>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</si>
  <si>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</si>
  <si>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</si>
  <si>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</si>
  <si>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</si>
  <si>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</si>
  <si>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</si>
  <si>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</si>
  <si>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</si>
  <si>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</si>
  <si>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</si>
  <si>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</si>
  <si>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</si>
  <si>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</si>
  <si>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</si>
  <si>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</si>
  <si>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</si>
  <si>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</si>
  <si>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</si>
  <si>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</si>
  <si>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</si>
  <si>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</si>
  <si>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</si>
  <si>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</si>
  <si>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</si>
  <si>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</si>
  <si>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</si>
  <si>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</si>
  <si>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</si>
  <si>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</si>
  <si>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</si>
  <si>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</si>
  <si>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</si>
  <si>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</si>
  <si>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</si>
  <si>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</si>
  <si>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</si>
  <si>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</si>
  <si>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</si>
  <si>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</si>
  <si>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</si>
  <si>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</si>
  <si>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</si>
  <si>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</si>
  <si>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</si>
  <si>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</si>
  <si>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</si>
  <si>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</si>
  <si>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</si>
  <si>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</si>
  <si>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</si>
  <si>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</si>
  <si>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</si>
  <si>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</si>
  <si>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</si>
  <si>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</si>
  <si>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</si>
  <si>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</si>
  <si>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</si>
  <si>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</si>
  <si>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</si>
  <si>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</si>
  <si>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</si>
  <si>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</si>
  <si>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</si>
  <si>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</si>
  <si>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</si>
  <si>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</si>
  <si>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</si>
  <si>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</si>
  <si>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</si>
  <si>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</si>
  <si>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</si>
  <si>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</si>
  <si>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</si>
  <si>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</si>
  <si>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</si>
  <si>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</si>
  <si>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</si>
  <si>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</si>
  <si>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</si>
  <si>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</si>
  <si>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</si>
  <si>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</si>
  <si>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</si>
  <si>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</si>
  <si>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</si>
  <si>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</si>
  <si>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</si>
  <si>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</si>
  <si>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</si>
  <si>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</si>
  <si>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</si>
  <si>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</si>
  <si>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</si>
  <si>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</si>
  <si>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</si>
  <si>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</si>
  <si>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</si>
  <si>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</si>
  <si>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</si>
  <si>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</si>
  <si>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</si>
  <si>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</si>
  <si>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</si>
  <si>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</si>
  <si>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</si>
  <si>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</si>
  <si>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</si>
  <si>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</si>
  <si>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</si>
  <si>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</si>
  <si>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</si>
  <si>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</si>
  <si>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</si>
  <si>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</si>
  <si>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</si>
  <si>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</si>
  <si>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</si>
  <si>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</si>
  <si>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</si>
  <si>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</si>
  <si>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</si>
  <si>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</si>
  <si>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</si>
  <si>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</si>
  <si>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</si>
  <si>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</si>
  <si>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</si>
  <si>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</si>
  <si>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</si>
  <si>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</si>
  <si>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</si>
  <si>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</si>
  <si>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</si>
  <si>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</si>
  <si>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</si>
  <si>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</si>
  <si>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</si>
  <si>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</si>
  <si>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</si>
  <si>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</si>
  <si>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</si>
  <si>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</si>
  <si>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</si>
  <si>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</si>
  <si>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</si>
  <si>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</si>
  <si>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</si>
  <si>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</si>
  <si>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</si>
  <si>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</si>
  <si>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</si>
  <si>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</si>
  <si>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</si>
  <si>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</si>
  <si>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</si>
  <si>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</si>
  <si>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</si>
  <si>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</si>
  <si>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</si>
  <si>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</si>
  <si>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</si>
  <si>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</si>
  <si>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</si>
  <si>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</si>
  <si>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</si>
  <si>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</si>
  <si>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</si>
  <si>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</si>
  <si>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</si>
  <si>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</si>
  <si>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</si>
  <si>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</si>
  <si>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</si>
  <si>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</si>
  <si>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</si>
  <si>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</si>
  <si>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</si>
  <si>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</si>
  <si>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</si>
  <si>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</si>
  <si>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</si>
  <si>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</si>
  <si>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</si>
  <si>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</si>
  <si>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</si>
  <si>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</si>
  <si>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</si>
  <si>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</si>
  <si>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</si>
  <si>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</si>
  <si>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</si>
  <si>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</si>
  <si>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</si>
  <si>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</si>
  <si>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</si>
  <si>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</si>
  <si>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</si>
  <si>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</si>
  <si>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</si>
  <si>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</si>
  <si>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</si>
  <si>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</si>
  <si>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</si>
  <si>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</si>
  <si>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</si>
  <si>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</si>
  <si>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</si>
  <si>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</si>
  <si>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</si>
  <si>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</si>
  <si>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</si>
  <si>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</si>
  <si>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</si>
  <si>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</si>
  <si>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</si>
  <si>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</si>
  <si>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</si>
  <si>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</si>
  <si>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</si>
  <si>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</si>
  <si>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</si>
  <si>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</si>
  <si>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</si>
  <si>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</si>
  <si>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</si>
  <si>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</si>
  <si>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</si>
  <si>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</si>
  <si>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</si>
  <si>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</si>
  <si>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</si>
  <si>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</si>
  <si>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</si>
  <si>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</si>
  <si>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</si>
  <si>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</si>
  <si>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</si>
  <si>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</si>
  <si>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</si>
  <si>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</si>
  <si>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</si>
  <si>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</si>
  <si>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</si>
  <si>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</si>
  <si>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</si>
  <si>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</si>
  <si>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</si>
  <si>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</si>
  <si>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</si>
  <si>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</si>
  <si>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</si>
  <si>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</si>
  <si>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</si>
  <si>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</si>
  <si>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</si>
  <si>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</si>
  <si>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</si>
  <si>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</si>
  <si>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</si>
  <si>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</si>
  <si>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</si>
  <si>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</si>
  <si>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</si>
  <si>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</si>
  <si>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</si>
  <si>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</si>
  <si>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</si>
  <si>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</si>
  <si>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</si>
  <si>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</si>
  <si>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</si>
  <si>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</si>
  <si>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</si>
  <si>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</si>
  <si>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</si>
  <si>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</si>
  <si>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</si>
  <si>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</si>
  <si>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</si>
  <si>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</si>
  <si>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</si>
  <si>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</si>
  <si>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</si>
  <si>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</si>
  <si>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</si>
  <si>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</si>
  <si>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</si>
  <si>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</si>
  <si>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</si>
  <si>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</si>
  <si>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</si>
  <si>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</si>
  <si>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</si>
  <si>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</si>
  <si>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</si>
  <si>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</si>
  <si>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</si>
  <si>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</si>
  <si>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</si>
  <si>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</si>
  <si>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</si>
  <si>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</si>
  <si>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</si>
  <si>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</si>
  <si>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</si>
  <si>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</si>
  <si>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</si>
  <si>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</si>
  <si>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</si>
  <si>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</si>
  <si>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</si>
  <si>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</si>
  <si>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</si>
  <si>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</si>
  <si>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</si>
  <si>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</si>
  <si>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</si>
  <si>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</si>
  <si>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</si>
  <si>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</si>
  <si>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</si>
  <si>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</si>
  <si>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</si>
  <si>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</si>
  <si>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</si>
  <si>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</si>
  <si>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</si>
  <si>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</si>
  <si>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</si>
  <si>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</si>
  <si>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</si>
  <si>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</si>
  <si>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</si>
  <si>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</si>
  <si>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</si>
  <si>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</si>
  <si>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</si>
  <si>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</si>
  <si>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</si>
  <si>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</si>
  <si>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</si>
  <si>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</si>
  <si>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</si>
  <si>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</si>
  <si>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</si>
  <si>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</si>
  <si>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</si>
  <si>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</si>
  <si>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</si>
  <si>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</si>
  <si>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</si>
  <si>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</si>
  <si>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</si>
  <si>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</si>
  <si>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</si>
  <si>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</si>
  <si>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</si>
  <si>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</si>
  <si>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</si>
  <si>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</si>
  <si>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</si>
  <si>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</si>
  <si>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</si>
  <si>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</si>
  <si>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</si>
  <si>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</si>
  <si>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</si>
  <si>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</si>
  <si>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</si>
  <si>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</si>
  <si>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</si>
  <si>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</si>
  <si>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</si>
  <si>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</si>
  <si>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</si>
  <si>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</si>
  <si>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</si>
  <si>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</si>
  <si>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</si>
  <si>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</si>
  <si>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</si>
  <si>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</si>
  <si>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</si>
  <si>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</si>
  <si>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</si>
  <si>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</si>
  <si>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</si>
  <si>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</si>
  <si>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</si>
  <si>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</si>
  <si>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</si>
  <si>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</si>
  <si>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</si>
  <si>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</si>
  <si>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</si>
  <si>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</si>
  <si>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</si>
  <si>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</si>
  <si>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</si>
  <si>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</si>
  <si>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</si>
  <si>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</si>
  <si>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</si>
  <si>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</si>
  <si>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</si>
  <si>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</si>
  <si>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</si>
  <si>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</si>
  <si>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</si>
  <si>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</si>
  <si>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</si>
  <si>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</si>
  <si>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</si>
  <si>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</si>
  <si>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</si>
  <si>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</si>
  <si>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</si>
  <si>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</si>
  <si>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</si>
  <si>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</si>
  <si>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</si>
  <si>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</si>
  <si>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</si>
  <si>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</si>
  <si>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</si>
  <si>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</si>
  <si>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</si>
  <si>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</si>
  <si>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</si>
  <si>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</si>
  <si>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</si>
  <si>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</si>
  <si>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</si>
  <si>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</si>
  <si>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</si>
  <si>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</si>
  <si>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</si>
  <si>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</si>
  <si>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</si>
  <si>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</si>
  <si>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</si>
  <si>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</si>
  <si>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</si>
  <si>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</si>
  <si>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</si>
  <si>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</si>
  <si>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</si>
  <si>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</si>
  <si>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</si>
  <si>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</si>
  <si>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</si>
  <si>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</si>
  <si>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</si>
  <si>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</si>
  <si>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</si>
  <si>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</si>
  <si>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</si>
  <si>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</si>
  <si>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</si>
  <si>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</si>
  <si>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</si>
  <si>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</si>
  <si>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</si>
  <si>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</si>
  <si>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</si>
  <si>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</si>
  <si>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</si>
  <si>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</si>
  <si>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</si>
  <si>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</si>
  <si>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</si>
  <si>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</si>
  <si>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</si>
  <si>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</si>
  <si>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</si>
  <si>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</si>
  <si>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</si>
  <si>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</si>
  <si>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</si>
  <si>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</si>
  <si>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</si>
  <si>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</si>
  <si>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</si>
  <si>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</si>
  <si>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</si>
  <si>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</si>
  <si>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</si>
  <si>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</si>
  <si>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</si>
  <si>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</si>
  <si>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</si>
  <si>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</si>
  <si>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</si>
  <si>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</si>
  <si>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</si>
  <si>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</si>
  <si>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</si>
  <si>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</si>
  <si>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</si>
  <si>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</si>
  <si>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</si>
  <si>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</si>
  <si>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</si>
  <si>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</si>
  <si>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</si>
  <si>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</si>
  <si>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</si>
  <si>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</si>
  <si>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</si>
  <si>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</si>
  <si>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</si>
  <si>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</si>
  <si>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</si>
  <si>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</si>
  <si>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</si>
  <si>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</si>
  <si>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</si>
  <si>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</si>
  <si>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</si>
  <si>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</si>
  <si>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</si>
  <si>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</si>
  <si>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</si>
  <si>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</si>
  <si>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</si>
  <si>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</si>
  <si>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</si>
  <si>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</si>
  <si>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</si>
  <si>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</si>
  <si>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</si>
  <si>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</si>
  <si>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</si>
  <si>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</si>
  <si>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</si>
  <si>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</si>
  <si>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</si>
  <si>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</si>
  <si>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</si>
  <si>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</si>
  <si>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</si>
  <si>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</si>
  <si>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</si>
  <si>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</si>
  <si>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</si>
  <si>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</si>
  <si>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</si>
  <si>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</si>
  <si>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</si>
  <si>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</si>
  <si>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</si>
  <si>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</si>
  <si>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</si>
  <si>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</si>
  <si>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</si>
  <si>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</si>
  <si>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</si>
  <si>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</si>
  <si>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</si>
  <si>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</si>
  <si>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</si>
  <si>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</si>
  <si>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</si>
  <si>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</si>
  <si>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</si>
  <si>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</si>
  <si>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</si>
  <si>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</si>
  <si>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</si>
  <si>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</si>
  <si>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</si>
  <si>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</si>
  <si>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</si>
  <si>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</si>
  <si>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</si>
  <si>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</si>
  <si>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</si>
  <si>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</si>
  <si>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</si>
  <si>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</si>
  <si>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</si>
  <si>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</si>
  <si>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</si>
  <si>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</si>
  <si>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</si>
  <si>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</si>
  <si>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</si>
  <si>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</si>
  <si>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</si>
  <si>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</si>
  <si>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</si>
  <si>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</si>
  <si>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</si>
  <si>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</si>
  <si>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</si>
  <si>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</si>
  <si>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</si>
  <si>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</si>
  <si>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</si>
  <si>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</si>
  <si>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</si>
  <si>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</si>
  <si>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</si>
  <si>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</si>
  <si>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</si>
  <si>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</si>
  <si>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</si>
  <si>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</si>
  <si>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</si>
  <si>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</si>
  <si>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</si>
  <si>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</si>
  <si>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</si>
  <si>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</si>
  <si>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</si>
  <si>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</si>
  <si>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</si>
  <si>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</si>
  <si>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</si>
  <si>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</si>
  <si>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</si>
  <si>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</si>
  <si>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</si>
  <si>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</si>
  <si>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</si>
  <si>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</si>
  <si>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</si>
  <si>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</si>
  <si>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</si>
  <si>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</si>
  <si>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</si>
  <si>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</si>
  <si>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</si>
  <si>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</si>
  <si>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</si>
  <si>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</si>
  <si>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</si>
  <si>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</si>
  <si>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</si>
  <si>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</si>
  <si>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</si>
  <si>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</si>
  <si>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</si>
  <si>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</si>
  <si>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</si>
  <si>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</si>
  <si>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</si>
  <si>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</si>
  <si>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</si>
  <si>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</si>
  <si>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</si>
  <si>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</si>
  <si>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</si>
  <si>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</si>
  <si>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</si>
  <si>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</si>
  <si>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</si>
  <si>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</si>
  <si>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</si>
  <si>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</si>
  <si>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</si>
  <si>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</si>
  <si>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</si>
  <si>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</si>
  <si>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</si>
  <si>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</si>
  <si>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</si>
  <si>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</si>
  <si>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</si>
  <si>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</si>
  <si>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</si>
  <si>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</si>
  <si>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</si>
  <si>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</si>
  <si>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</si>
  <si>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</si>
  <si>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</si>
  <si>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</si>
  <si>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</si>
  <si>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</si>
  <si>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</si>
  <si>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</si>
  <si>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</si>
  <si>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</si>
  <si>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</si>
  <si>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</si>
  <si>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</si>
  <si>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</si>
  <si>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</si>
  <si>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</si>
  <si>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</si>
  <si>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</si>
  <si>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</si>
  <si>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</si>
  <si>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</si>
  <si>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</si>
  <si>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</si>
  <si>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</si>
  <si>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</si>
  <si>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</si>
  <si>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</si>
  <si>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</si>
  <si>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</si>
  <si>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</si>
  <si>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</si>
  <si>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</si>
  <si>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</si>
  <si>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</si>
  <si>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</si>
  <si>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</si>
  <si>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</si>
  <si>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</si>
  <si>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</si>
  <si>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</si>
  <si>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</si>
  <si>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</si>
  <si>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</si>
  <si>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</si>
  <si>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</si>
  <si>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</si>
  <si>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</si>
  <si>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</si>
  <si>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</si>
  <si>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</si>
  <si>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</si>
  <si>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</si>
  <si>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</si>
  <si>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</si>
  <si>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</si>
  <si>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</si>
  <si>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</si>
  <si>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</si>
  <si>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</si>
  <si>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</si>
  <si>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</si>
  <si>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</si>
  <si>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</si>
  <si>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</si>
  <si>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</si>
  <si>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</si>
  <si>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</si>
  <si>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</si>
  <si>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</si>
  <si>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</si>
  <si>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</si>
  <si>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</si>
  <si>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</si>
  <si>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</si>
  <si>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</si>
  <si>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</si>
  <si>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</si>
  <si>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</si>
  <si>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</si>
  <si>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</si>
  <si>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</si>
  <si>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</si>
  <si>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</si>
  <si>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</si>
  <si>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</si>
  <si>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</si>
  <si>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</si>
  <si>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</si>
  <si>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</si>
  <si>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</si>
  <si>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</si>
  <si>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</si>
  <si>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</si>
  <si>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</si>
  <si>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</si>
  <si>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</si>
  <si>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</si>
  <si>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</si>
  <si>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</si>
  <si>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</si>
  <si>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</si>
  <si>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</si>
  <si>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</si>
  <si>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</si>
  <si>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</si>
  <si>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</si>
  <si>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</si>
  <si>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</si>
  <si>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</si>
  <si>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</si>
  <si>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</si>
  <si>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</si>
  <si>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</si>
  <si>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</si>
  <si>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</si>
  <si>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</si>
  <si>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</si>
  <si>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</si>
  <si>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</si>
  <si>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</si>
  <si>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</si>
  <si>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</si>
  <si>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</si>
  <si>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</si>
  <si>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</si>
  <si>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</si>
  <si>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</si>
  <si>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</si>
  <si>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</si>
  <si>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</si>
  <si>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</si>
  <si>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</si>
  <si>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</si>
  <si>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</si>
  <si>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</si>
  <si>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</si>
  <si>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</si>
  <si>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</si>
  <si>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</si>
  <si>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</si>
  <si>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</si>
  <si>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</si>
  <si>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</si>
  <si>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</si>
  <si>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</si>
  <si>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</si>
  <si>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</si>
  <si>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</si>
  <si>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</si>
  <si>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</si>
  <si>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</si>
  <si>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</si>
  <si>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</si>
  <si>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</si>
  <si>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</si>
  <si>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</si>
  <si>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</si>
  <si>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</si>
  <si>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</si>
  <si>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</si>
  <si>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</si>
  <si>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</si>
  <si>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</si>
  <si>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</si>
  <si>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</si>
  <si>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</si>
  <si>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</si>
  <si>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</si>
  <si>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</si>
  <si>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</si>
  <si>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</si>
  <si>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</si>
  <si>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</si>
  <si>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</si>
  <si>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</si>
  <si>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</si>
  <si>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</si>
  <si>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</si>
  <si>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</si>
  <si>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</si>
  <si>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</si>
  <si>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</si>
  <si>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</si>
  <si>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</si>
  <si>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</si>
  <si>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</si>
  <si>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</si>
  <si>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</si>
  <si>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</si>
  <si>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</si>
  <si>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</si>
  <si>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</si>
  <si>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</si>
  <si>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</si>
  <si>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</si>
  <si>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</si>
  <si>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</si>
  <si>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</si>
  <si>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</si>
  <si>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</si>
  <si>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</si>
  <si>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</si>
  <si>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</si>
  <si>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</si>
  <si>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</si>
  <si>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</si>
  <si>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</si>
  <si>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</si>
  <si>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</si>
  <si>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</si>
  <si>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</si>
  <si>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</si>
  <si>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</si>
  <si>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</si>
  <si>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</si>
  <si>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</si>
  <si>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</si>
  <si>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</si>
  <si>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</si>
  <si>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</si>
  <si>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</si>
  <si>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</si>
  <si>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</si>
  <si>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</si>
  <si>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</si>
  <si>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</si>
  <si>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</si>
  <si>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</si>
  <si>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</si>
  <si>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</si>
  <si>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</si>
  <si>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</si>
  <si>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</si>
  <si>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</si>
  <si>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</si>
  <si>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</si>
  <si>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</si>
  <si>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</si>
  <si>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</si>
  <si>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</si>
  <si>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</si>
  <si>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</si>
  <si>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</si>
  <si>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</si>
  <si>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</si>
  <si>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</si>
  <si>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</si>
  <si>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</si>
  <si>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</si>
  <si>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</si>
  <si>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</si>
  <si>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</si>
  <si>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</si>
  <si>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</si>
  <si>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</si>
  <si>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</si>
  <si>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</si>
  <si>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</si>
  <si>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</si>
  <si>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</si>
  <si>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</si>
  <si>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</si>
  <si>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</si>
  <si>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</si>
  <si>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</si>
  <si>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</si>
  <si>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</si>
  <si>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</si>
  <si>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</si>
  <si>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</si>
  <si>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</si>
  <si>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</si>
  <si>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</si>
  <si>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</si>
  <si>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</si>
  <si>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</si>
  <si>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</si>
  <si>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</si>
  <si>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</si>
  <si>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</si>
  <si>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</si>
  <si>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</si>
  <si>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</si>
  <si>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</si>
  <si>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</si>
  <si>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</si>
  <si>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</si>
  <si>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</si>
  <si>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</si>
  <si>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</si>
  <si>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</si>
  <si>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</si>
  <si>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</si>
  <si>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</si>
  <si>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</si>
  <si>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</si>
  <si>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</si>
  <si>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</si>
  <si>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</si>
  <si>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</si>
  <si>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</si>
  <si>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</si>
  <si>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</si>
  <si>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</si>
  <si>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</si>
  <si>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</si>
  <si>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</si>
  <si>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</si>
  <si>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</si>
  <si>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</si>
  <si>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</si>
  <si>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</si>
  <si>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</si>
  <si>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</si>
  <si>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</si>
  <si>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</si>
  <si>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</si>
  <si>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</si>
  <si>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</si>
  <si>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</si>
  <si>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</si>
  <si>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</si>
  <si>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</si>
  <si>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</si>
  <si>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</si>
  <si>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</si>
  <si>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</si>
  <si>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</si>
  <si>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</si>
  <si>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</si>
  <si>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</si>
  <si>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</si>
  <si>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</si>
  <si>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</si>
  <si>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</si>
  <si>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</si>
  <si>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</si>
  <si>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</si>
  <si>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</si>
  <si>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</si>
  <si>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</si>
  <si>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</si>
  <si>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</si>
  <si>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</si>
  <si>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</si>
  <si>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</si>
  <si>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</si>
  <si>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</si>
  <si>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</si>
  <si>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</si>
  <si>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</si>
  <si>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</si>
  <si>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</si>
  <si>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</si>
  <si>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</si>
  <si>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</si>
  <si>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</si>
  <si>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</si>
  <si>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</si>
  <si>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</si>
  <si>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</si>
  <si>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</si>
  <si>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</si>
  <si>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</si>
  <si>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</si>
  <si>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</si>
  <si>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</si>
  <si>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</si>
  <si>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</si>
  <si>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</si>
  <si>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</si>
  <si>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</si>
  <si>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</si>
  <si>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</si>
  <si>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</si>
  <si>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</si>
  <si>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</si>
  <si>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</si>
  <si>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</si>
  <si>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</si>
  <si>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</si>
  <si>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</si>
  <si>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</si>
  <si>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</si>
  <si>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</si>
  <si>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</si>
  <si>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</si>
  <si>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</si>
  <si>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</si>
  <si>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</si>
  <si>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</si>
  <si>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</si>
  <si>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</si>
  <si>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</si>
  <si>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</si>
  <si>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</si>
  <si>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</si>
  <si>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</si>
  <si>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</si>
  <si>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</si>
  <si>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</si>
  <si>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</si>
  <si>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</si>
  <si>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</si>
  <si>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</si>
  <si>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</si>
  <si>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</si>
  <si>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</si>
  <si>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</si>
  <si>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</si>
  <si>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</si>
  <si>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</si>
  <si>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</si>
  <si>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</si>
  <si>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</si>
  <si>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</si>
  <si>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</si>
  <si>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</si>
  <si>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</si>
  <si>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</si>
  <si>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</si>
  <si>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</si>
  <si>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</si>
  <si>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</si>
  <si>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</si>
  <si>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</si>
  <si>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</si>
  <si>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</si>
  <si>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</si>
  <si>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</si>
  <si>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</si>
  <si>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</si>
  <si>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</si>
  <si>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</si>
  <si>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</si>
  <si>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</si>
  <si>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</si>
  <si>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</si>
  <si>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</si>
  <si>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</si>
  <si>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</si>
  <si>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</si>
  <si>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</si>
  <si>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</si>
  <si>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</si>
  <si>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</si>
  <si>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</si>
  <si>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</si>
  <si>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</si>
  <si>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</si>
  <si>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</si>
  <si>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</si>
  <si>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</si>
  <si>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</si>
  <si>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</si>
  <si>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</si>
  <si>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</si>
  <si>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</si>
  <si>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</si>
  <si>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</si>
  <si>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</si>
  <si>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</si>
  <si>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</si>
  <si>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</si>
  <si>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</si>
  <si>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</si>
  <si>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</si>
  <si>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</si>
  <si>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</si>
  <si>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</si>
  <si>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</si>
  <si>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</si>
  <si>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</si>
  <si>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</si>
  <si>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</si>
  <si>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</si>
  <si>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</si>
  <si>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</si>
  <si>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</si>
  <si>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</si>
  <si>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</si>
  <si>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</si>
  <si>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</si>
  <si>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</si>
  <si>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</si>
  <si>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</si>
  <si>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</si>
  <si>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</si>
  <si>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</si>
  <si>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</si>
  <si>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</si>
  <si>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</si>
  <si>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</si>
  <si>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</si>
  <si>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</si>
  <si>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</si>
  <si>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</si>
  <si>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</si>
  <si>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</si>
  <si>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</si>
  <si>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</si>
  <si>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</si>
  <si>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</si>
  <si>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</si>
  <si>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</si>
  <si>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</si>
  <si>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</si>
  <si>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</si>
  <si>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</si>
  <si>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</si>
  <si>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</si>
  <si>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</si>
  <si>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</si>
  <si>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</si>
  <si>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</si>
  <si>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</si>
  <si>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</si>
  <si>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</si>
  <si>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</si>
  <si>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</si>
  <si>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</si>
  <si>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</si>
  <si>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</si>
  <si>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</si>
  <si>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</si>
  <si>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</si>
  <si>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</si>
  <si>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</si>
  <si>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</si>
  <si>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</si>
  <si>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</si>
  <si>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</si>
  <si>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</si>
  <si>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</si>
  <si>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</si>
  <si>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</si>
  <si>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</si>
  <si>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</si>
  <si>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</si>
  <si>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</si>
  <si>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</si>
  <si>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</si>
  <si>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</si>
  <si>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</si>
  <si>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</si>
  <si>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</si>
  <si>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</si>
  <si>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</si>
  <si>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</si>
  <si>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</si>
  <si>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</si>
  <si>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</si>
  <si>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</si>
  <si>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</si>
  <si>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</si>
  <si>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</si>
  <si>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</si>
  <si>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</si>
  <si>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</si>
  <si>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</si>
  <si>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</si>
  <si>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</si>
  <si>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</si>
  <si>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</si>
  <si>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</si>
  <si>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</si>
  <si>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</si>
  <si>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</si>
  <si>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</si>
  <si>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</si>
  <si>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</si>
  <si>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</si>
  <si>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</si>
  <si>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</si>
  <si>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</si>
  <si>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</si>
  <si>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</si>
  <si>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</si>
  <si>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</si>
  <si>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</si>
  <si>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</si>
  <si>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</si>
  <si>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</si>
  <si>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</si>
  <si>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</si>
  <si>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</si>
  <si>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</si>
  <si>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</si>
  <si>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</si>
  <si>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</si>
  <si>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</si>
  <si>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</si>
  <si>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</si>
  <si>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</si>
  <si>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</si>
  <si>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</si>
  <si>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</si>
  <si>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</si>
  <si>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</si>
  <si>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</si>
  <si>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</si>
  <si>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</si>
  <si>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</si>
  <si>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</si>
  <si>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</si>
  <si>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</si>
  <si>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</si>
  <si>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</si>
  <si>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</si>
  <si>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</si>
  <si>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</si>
  <si>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</si>
  <si>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</si>
  <si>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</si>
  <si>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</si>
  <si>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</si>
  <si>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</si>
  <si>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</si>
  <si>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</si>
  <si>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</si>
  <si>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</si>
  <si>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</si>
  <si>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</si>
  <si>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</si>
  <si>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</si>
  <si>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</si>
  <si>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</si>
  <si>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</si>
  <si>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</si>
  <si>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</si>
  <si>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</si>
  <si>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</si>
  <si>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</si>
  <si>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</si>
  <si>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</si>
  <si>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</si>
  <si>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</si>
  <si>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</si>
  <si>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</si>
  <si>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</si>
  <si>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</si>
  <si>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</si>
  <si>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</si>
  <si>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</si>
  <si>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</si>
  <si>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</si>
  <si>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</si>
  <si>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</si>
  <si>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</si>
  <si>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</si>
  <si>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</si>
  <si>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</si>
  <si>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</si>
  <si>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</si>
  <si>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</si>
  <si>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</si>
  <si>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</si>
  <si>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</si>
  <si>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</si>
  <si>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</si>
  <si>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</si>
  <si>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</si>
  <si>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</si>
  <si>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</si>
  <si>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</si>
  <si>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</si>
  <si>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</si>
  <si>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</si>
  <si>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</si>
  <si>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</si>
  <si>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</si>
  <si>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</si>
  <si>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</si>
  <si>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</si>
  <si>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</si>
  <si>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</si>
  <si>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</si>
  <si>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</si>
  <si>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</si>
  <si>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</si>
  <si>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</si>
  <si>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</si>
  <si>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</si>
  <si>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</si>
  <si>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</si>
  <si>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</si>
  <si>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</si>
  <si>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</si>
  <si>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</si>
  <si>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</si>
  <si>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</si>
  <si>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</si>
  <si>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</si>
  <si>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</si>
  <si>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</si>
  <si>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</si>
  <si>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</si>
  <si>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</si>
  <si>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</si>
  <si>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</si>
  <si>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</si>
  <si>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</si>
  <si>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</si>
  <si>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</si>
  <si>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</si>
  <si>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</si>
  <si>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</si>
  <si>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</si>
  <si>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</si>
  <si>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</si>
  <si>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</si>
  <si>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</si>
  <si>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</si>
  <si>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</si>
  <si>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</si>
  <si>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</si>
  <si>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</si>
  <si>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</si>
  <si>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</si>
  <si>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</si>
  <si>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</si>
  <si>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</si>
  <si>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</si>
  <si>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</si>
  <si>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</si>
  <si>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</si>
  <si>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</si>
  <si>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</si>
  <si>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</si>
  <si>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</si>
  <si>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</si>
  <si>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</si>
  <si>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</si>
  <si>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</si>
  <si>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</si>
  <si>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</si>
  <si>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</si>
  <si>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</si>
  <si>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</si>
  <si>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</si>
  <si>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</si>
  <si>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</si>
  <si>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</si>
  <si>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</si>
  <si>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</si>
  <si>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</si>
  <si>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</si>
  <si>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</si>
  <si>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</si>
  <si>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</si>
  <si>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</si>
  <si>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</si>
  <si>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</si>
  <si>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</si>
  <si>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</si>
  <si>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</si>
  <si>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</si>
  <si>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</si>
  <si>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</si>
  <si>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</si>
  <si>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</si>
  <si>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</si>
  <si>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</si>
  <si>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</si>
  <si>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</si>
  <si>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</si>
  <si>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</si>
  <si>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</si>
  <si>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</si>
  <si>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</si>
  <si>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</si>
  <si>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</si>
  <si>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</si>
  <si>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</si>
  <si>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</si>
  <si>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</si>
  <si>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</si>
  <si>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</si>
  <si>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</si>
  <si>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</si>
  <si>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</si>
  <si>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</si>
  <si>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</si>
  <si>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</si>
  <si>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</si>
  <si>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</si>
  <si>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</si>
  <si>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</si>
  <si>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</si>
  <si>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</si>
  <si>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</si>
  <si>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</si>
  <si>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</si>
  <si>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</si>
  <si>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</si>
  <si>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</si>
  <si>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</si>
  <si>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</si>
  <si>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</si>
  <si>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</si>
  <si>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</si>
  <si>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</si>
  <si>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</si>
  <si>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</si>
  <si>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</si>
  <si>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</si>
  <si>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</si>
  <si>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</si>
  <si>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</si>
  <si>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</si>
  <si>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</si>
  <si>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</si>
  <si>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</si>
  <si>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</si>
  <si>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</si>
  <si>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</si>
  <si>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</si>
  <si>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</si>
  <si>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</si>
  <si>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</si>
  <si>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</si>
  <si>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</si>
  <si>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</si>
  <si>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</si>
  <si>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</si>
  <si>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</si>
  <si>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</si>
  <si>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</si>
  <si>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</si>
  <si>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</si>
  <si>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</si>
  <si>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</si>
  <si>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</si>
  <si>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</si>
  <si>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</si>
  <si>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</si>
  <si>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</si>
  <si>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</si>
  <si>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</si>
  <si>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</si>
  <si>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</si>
  <si>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</si>
  <si>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</si>
  <si>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</si>
  <si>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</si>
  <si>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</si>
  <si>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</si>
  <si>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</si>
  <si>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</si>
  <si>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</si>
  <si>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</si>
  <si>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</si>
  <si>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</si>
  <si>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</si>
  <si>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</si>
  <si>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</si>
  <si>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</si>
  <si>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</si>
  <si>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</si>
  <si>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</si>
  <si>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</si>
  <si>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</si>
  <si>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</si>
  <si>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</si>
  <si>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</si>
  <si>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</si>
  <si>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</si>
  <si>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</si>
  <si>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</si>
  <si>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</si>
  <si>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</si>
  <si>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</si>
  <si>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</si>
  <si>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</si>
  <si>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</si>
  <si>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</si>
  <si>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</si>
  <si>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</si>
  <si>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</si>
  <si>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</si>
  <si>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</si>
  <si>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</si>
  <si>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</si>
  <si>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</si>
  <si>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</si>
  <si>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</si>
  <si>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</si>
  <si>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</si>
  <si>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</si>
  <si>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</si>
  <si>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</si>
  <si>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</si>
  <si>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</si>
  <si>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</si>
  <si>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</si>
  <si>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</si>
  <si>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</si>
  <si>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</si>
  <si>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</si>
  <si>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</si>
  <si>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</si>
  <si>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</si>
  <si>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</si>
  <si>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</si>
  <si>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</si>
  <si>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</si>
  <si>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</si>
  <si>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</si>
  <si>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</si>
  <si>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</si>
  <si>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</si>
  <si>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</si>
  <si>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</si>
  <si>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</si>
  <si>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</si>
  <si>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</si>
  <si>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</si>
  <si>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</si>
  <si>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</si>
  <si>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</si>
  <si>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</si>
  <si>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</si>
  <si>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</si>
  <si>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</si>
  <si>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</si>
  <si>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</si>
  <si>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</si>
  <si>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</si>
  <si>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</si>
  <si>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</si>
  <si>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</si>
  <si>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</si>
  <si>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</si>
  <si>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</si>
  <si>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</si>
  <si>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</si>
  <si>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</si>
  <si>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</si>
  <si>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</si>
  <si>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</si>
  <si>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</si>
  <si>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</si>
  <si>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</si>
  <si>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</si>
  <si>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</si>
  <si>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</si>
  <si>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</si>
  <si>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</si>
  <si>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</si>
  <si>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</si>
  <si>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</si>
  <si>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</si>
  <si>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</si>
  <si>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</si>
  <si>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</si>
  <si>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</si>
  <si>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</si>
  <si>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</si>
  <si>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</si>
  <si>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</si>
  <si>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</si>
  <si>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</si>
  <si>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</si>
  <si>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</si>
  <si>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</si>
  <si>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</si>
  <si>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</si>
  <si>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</si>
  <si>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</si>
  <si>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</si>
  <si>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</si>
  <si>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</si>
  <si>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</si>
  <si>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</si>
  <si>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</si>
  <si>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</si>
  <si>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</si>
  <si>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</si>
  <si>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</si>
  <si>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</si>
  <si>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</si>
  <si>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</si>
  <si>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</si>
  <si>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</si>
  <si>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</si>
  <si>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</si>
  <si>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</si>
  <si>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</si>
  <si>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</si>
  <si>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</si>
  <si>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</si>
  <si>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</si>
  <si>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</si>
  <si>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</si>
  <si>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</si>
  <si>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</si>
  <si>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</si>
  <si>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</si>
  <si>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</si>
  <si>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</si>
  <si>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</si>
  <si>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</si>
  <si>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</si>
  <si>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</si>
  <si>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</si>
  <si>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</si>
  <si>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</si>
  <si>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</si>
  <si>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</si>
  <si>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</si>
  <si>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</si>
  <si>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</si>
  <si>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</si>
  <si>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</si>
  <si>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</si>
  <si>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</si>
  <si>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</si>
  <si>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</si>
  <si>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</si>
  <si>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</si>
  <si>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</si>
  <si>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</si>
  <si>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</si>
  <si>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</si>
  <si>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</si>
  <si>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</si>
  <si>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</si>
  <si>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</si>
  <si>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</si>
  <si>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</si>
  <si>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</si>
  <si>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</si>
  <si>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</si>
  <si>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</si>
  <si>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</si>
  <si>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</si>
  <si>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</si>
  <si>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</si>
  <si>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ОБЩИНА ДРЯНОВО</t>
  </si>
  <si>
    <t>/К. Инджова-Дечева/</t>
  </si>
  <si>
    <t>/Д. Мирчева/</t>
  </si>
  <si>
    <t>/инж. М. Семов/</t>
  </si>
  <si>
    <t>0676/72962</t>
  </si>
  <si>
    <t>fsd_budget@dryanovo.bg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</si>
</sst>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ДРЯНОВО</v>
      </c>
      <c r="C2" s="1677"/>
      <c r="D2" s="1678"/>
      <c r="E2" s="1021"/>
      <c r="F2" s="1022">
        <f>+OTCHET!H9</f>
        <v>0</v>
      </c>
      <c r="G2" s="1023" t="str">
        <f>+OTCHET!F12</f>
        <v>5702</v>
      </c>
      <c r="H2" s="1024"/>
      <c r="I2" s="1679">
        <f>+OTCHET!H603</f>
        <v>0</v>
      </c>
      <c r="J2" s="1680"/>
      <c r="K2" s="1015"/>
      <c r="L2" s="1681" t="str">
        <f>OTCHET!H601</f>
        <v>fsd_budget@dryanovo.bg</v>
      </c>
      <c r="M2" s="1682"/>
      <c r="N2" s="1683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10460</v>
      </c>
      <c r="J50" s="1104">
        <f>+IF(OR($P$2=98,$P$2=42,$P$2=96,$P$2=97),$Q50,0)</f>
        <v>6841</v>
      </c>
      <c r="K50" s="1097"/>
      <c r="L50" s="1104">
        <f>+IF($P$2=33,$Q50,0)</f>
        <v>0</v>
      </c>
      <c r="M50" s="1097"/>
      <c r="N50" s="1134">
        <f>+ROUND(+G50+J50+L50,0)</f>
        <v>6841</v>
      </c>
      <c r="O50" s="1099"/>
      <c r="P50" s="1103">
        <f>+ROUND(OTCHET!E204-SUM(OTCHET!E216:E218)+OTCHET!E271+IF(+OR(OTCHET!$F$12=5500,OTCHET!$F$12=5600),0,+OTCHET!E297),0)</f>
        <v>10460</v>
      </c>
      <c r="Q50" s="1104">
        <f>+ROUND(OTCHET!L204-SUM(OTCHET!L216:L218)+OTCHET!L271+IF(+OR(OTCHET!$F$12=5500,OTCHET!$F$12=5600),0,+OTCHET!L297),0)</f>
        <v>6841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11</v>
      </c>
      <c r="J51" s="1122">
        <f>+IF(OR($P$2=98,$P$2=42,$P$2=96,$P$2=97),$Q51,0)</f>
        <v>11</v>
      </c>
      <c r="K51" s="1097"/>
      <c r="L51" s="1122">
        <f>+IF($P$2=33,$Q51,0)</f>
        <v>0</v>
      </c>
      <c r="M51" s="1097"/>
      <c r="N51" s="1123">
        <f>+ROUND(+G51+J51+L51,0)</f>
        <v>11</v>
      </c>
      <c r="O51" s="1099"/>
      <c r="P51" s="1121">
        <f>+ROUND(+SUM(OTCHET!E216:E218),0)</f>
        <v>11</v>
      </c>
      <c r="Q51" s="1122">
        <f>+ROUND(+SUM(OTCHET!L216:L218),0)</f>
        <v>11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10471</v>
      </c>
      <c r="J55" s="1210">
        <f>+ROUND(+SUM(J50:J54),0)</f>
        <v>6852</v>
      </c>
      <c r="K55" s="1097"/>
      <c r="L55" s="1210">
        <f>+ROUND(+SUM(L50:L54),0)</f>
        <v>0</v>
      </c>
      <c r="M55" s="1097"/>
      <c r="N55" s="1211">
        <f>+ROUND(+SUM(N50:N54),0)</f>
        <v>6852</v>
      </c>
      <c r="O55" s="1099"/>
      <c r="P55" s="1209">
        <f>+ROUND(+SUM(P50:P54),0)</f>
        <v>10471</v>
      </c>
      <c r="Q55" s="1210">
        <f>+ROUND(+SUM(Q50:Q54),0)</f>
        <v>6852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10471</v>
      </c>
      <c r="J76" s="1235">
        <f>+ROUND(J55+J62+J66+J70+J74,0)</f>
        <v>6852</v>
      </c>
      <c r="K76" s="1097"/>
      <c r="L76" s="1235">
        <f>+ROUND(L55+L62+L66+L70+L74,0)</f>
        <v>0</v>
      </c>
      <c r="M76" s="1097"/>
      <c r="N76" s="1236">
        <f>+ROUND(N55+N62+N66+N70+N74,0)</f>
        <v>6852</v>
      </c>
      <c r="O76" s="1099"/>
      <c r="P76" s="1233">
        <f>+ROUND(P55+P62+P66+P70+P74,0)</f>
        <v>10471</v>
      </c>
      <c r="Q76" s="1234">
        <f>+ROUND(Q55+Q62+Q66+Q70+Q74,0)</f>
        <v>6852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232835</v>
      </c>
      <c r="J78" s="1110">
        <f>+IF(OR($P$2=98,$P$2=42,$P$2=96,$P$2=97),$Q78,0)</f>
        <v>237103</v>
      </c>
      <c r="K78" s="1097"/>
      <c r="L78" s="1110">
        <f>+IF($P$2=33,$Q78,0)</f>
        <v>0</v>
      </c>
      <c r="M78" s="1097"/>
      <c r="N78" s="1111">
        <f>+ROUND(+G78+J78+L78,0)</f>
        <v>237103</v>
      </c>
      <c r="O78" s="1099"/>
      <c r="P78" s="1109">
        <f>+ROUND(OTCHET!E415,0)</f>
        <v>232835</v>
      </c>
      <c r="Q78" s="1110">
        <f>+ROUND(OTCHET!L415,0)</f>
        <v>237103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232835</v>
      </c>
      <c r="J80" s="1244">
        <f>+ROUND(J78+J79,0)</f>
        <v>237103</v>
      </c>
      <c r="K80" s="1097"/>
      <c r="L80" s="1244">
        <f>+ROUND(L78+L79,0)</f>
        <v>0</v>
      </c>
      <c r="M80" s="1097"/>
      <c r="N80" s="1245">
        <f>+ROUND(N78+N79,0)</f>
        <v>237103</v>
      </c>
      <c r="O80" s="1099"/>
      <c r="P80" s="1243">
        <f>+ROUND(P78+P79,0)</f>
        <v>232835</v>
      </c>
      <c r="Q80" s="1244">
        <f>+ROUND(Q78+Q79,0)</f>
        <v>237103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230251</v>
      </c>
      <c r="K82" s="1097"/>
      <c r="L82" s="1257">
        <f>+ROUND(L47,0)-ROUND(L76,0)+ROUND(L80,0)</f>
        <v>0</v>
      </c>
      <c r="M82" s="1097"/>
      <c r="N82" s="1258">
        <f>+ROUND(N47,0)-ROUND(N76,0)+ROUND(N80,0)</f>
        <v>230251</v>
      </c>
      <c r="O82" s="1259"/>
      <c r="P82" s="1256">
        <f>+ROUND(P47,0)-ROUND(P76,0)+ROUND(P80,0)</f>
        <v>222364</v>
      </c>
      <c r="Q82" s="1257">
        <f>+ROUND(Q47,0)-ROUND(Q76,0)+ROUND(Q80,0)</f>
        <v>230251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-230251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-230251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-230251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-230251</v>
      </c>
      <c r="K122" s="1097"/>
      <c r="L122" s="1122">
        <f>+IF($P$2=33,$Q122,0)</f>
        <v>0</v>
      </c>
      <c r="M122" s="1097"/>
      <c r="N122" s="1123">
        <f>+ROUND(+G122+J122+L122,0)</f>
        <v>-230251</v>
      </c>
      <c r="O122" s="1099"/>
      <c r="P122" s="1121">
        <f>+ROUND(OTCHET!E520,0)</f>
        <v>-222364</v>
      </c>
      <c r="Q122" s="1122">
        <f>+ROUND(OTCHET!L520,0)</f>
        <v>-230251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-230251</v>
      </c>
      <c r="K125" s="1097"/>
      <c r="L125" s="1244">
        <f>+ROUND(+SUM(L121:L124),0)</f>
        <v>0</v>
      </c>
      <c r="M125" s="1097"/>
      <c r="N125" s="1245">
        <f>+ROUND(+SUM(N121:N124),0)</f>
        <v>-230251</v>
      </c>
      <c r="O125" s="1099"/>
      <c r="P125" s="1243">
        <f>+ROUND(+SUM(P121:P124),0)</f>
        <v>-222364</v>
      </c>
      <c r="Q125" s="1244">
        <f>+ROUND(+SUM(Q121:Q124),0)</f>
        <v>-230251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fitToWidth="1" horizontalDpi="600" verticalDpi="600" orientation="landscape" paperSize="9" scale="39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10471</v>
      </c>
      <c r="F38" s="848">
        <f>SUM(F39:F53)-F44-F46-F51-F52</f>
        <v>6852</v>
      </c>
      <c r="G38" s="849">
        <f>SUM(G39:G53)-G44-G46-G51-G52</f>
        <v>0</v>
      </c>
      <c r="H38" s="850">
        <f>SUM(H39:H53)-H44-H46-H51-H52</f>
        <v>6852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10471</v>
      </c>
      <c r="F42" s="816">
        <f t="shared" si="1"/>
        <v>6852</v>
      </c>
      <c r="G42" s="817">
        <f>+OTCHET!I204+OTCHET!I222+OTCHET!I271</f>
        <v>0</v>
      </c>
      <c r="H42" s="818">
        <f>+OTCHET!J204+OTCHET!J222+OTCHET!J271</f>
        <v>6852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232835</v>
      </c>
      <c r="F54" s="894">
        <f>+F55+F56+F60</f>
        <v>237103</v>
      </c>
      <c r="G54" s="895">
        <f>+G55+G56+G60</f>
        <v>0</v>
      </c>
      <c r="H54" s="896">
        <f>+H55+H56+H60</f>
        <v>237103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232835</v>
      </c>
      <c r="F56" s="903">
        <f t="shared" si="2"/>
        <v>237103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237103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230251</v>
      </c>
      <c r="G62" s="930">
        <f>+G22-G38+G54-G61</f>
        <v>0</v>
      </c>
      <c r="H62" s="931">
        <f>+H22-H38+H54-H61</f>
        <v>230251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-230251</v>
      </c>
      <c r="G64" s="940">
        <f>SUM(+G66+G74+G75+G82+G83+G84+G87+G88+G89+G90+G91+G92+G93)</f>
        <v>0</v>
      </c>
      <c r="H64" s="941">
        <f>SUM(+H66+H74+H75+H82+H83+H84+H87+H88+H89+H90+H91+H92+H93)</f>
        <v>-230251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-230251</v>
      </c>
      <c r="G84" s="908">
        <f>+G85+G86</f>
        <v>0</v>
      </c>
      <c r="H84" s="909">
        <f>+H85+H86</f>
        <v>-230251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-230251</v>
      </c>
      <c r="G86" s="966">
        <f>+OTCHET!I517+OTCHET!I520+OTCHET!I540</f>
        <v>0</v>
      </c>
      <c r="H86" s="967">
        <f>+OTCHET!J517+OTCHET!J520+OTCHET!J540</f>
        <v>-230251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ДМП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 t="s">
        <v>2063</v>
      </c>
      <c r="C9" s="1773"/>
      <c r="D9" s="1774"/>
      <c r="E9" s="115">
        <v>42736</v>
      </c>
      <c r="F9" s="116">
        <v>43100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Дряново</v>
      </c>
      <c r="C12" s="1776"/>
      <c r="D12" s="1777"/>
      <c r="E12" s="118" t="s">
        <v>985</v>
      </c>
      <c r="F12" s="1592" t="s">
        <v>1456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ДМП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 t="str">
        <f>$B$9</f>
        <v>ОБЩИНА ДРЯНОВО</v>
      </c>
      <c r="C175" s="1785"/>
      <c r="D175" s="1786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Дряново</v>
      </c>
      <c r="C178" s="1776"/>
      <c r="D178" s="1777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10471</v>
      </c>
      <c r="F204" s="275">
        <f t="shared" si="49"/>
        <v>0</v>
      </c>
      <c r="G204" s="276">
        <f t="shared" si="49"/>
        <v>10471</v>
      </c>
      <c r="H204" s="277">
        <f t="shared" si="49"/>
        <v>0</v>
      </c>
      <c r="I204" s="275">
        <f t="shared" si="49"/>
        <v>0</v>
      </c>
      <c r="J204" s="276">
        <f t="shared" si="49"/>
        <v>6852</v>
      </c>
      <c r="K204" s="277">
        <f t="shared" si="49"/>
        <v>0</v>
      </c>
      <c r="L204" s="311">
        <f t="shared" si="49"/>
        <v>6852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9911</v>
      </c>
      <c r="F211" s="322">
        <f t="shared" si="50"/>
        <v>0</v>
      </c>
      <c r="G211" s="323">
        <f t="shared" si="50"/>
        <v>9911</v>
      </c>
      <c r="H211" s="324">
        <f t="shared" si="50"/>
        <v>0</v>
      </c>
      <c r="I211" s="322">
        <f t="shared" si="50"/>
        <v>0</v>
      </c>
      <c r="J211" s="323">
        <f t="shared" si="50"/>
        <v>6292</v>
      </c>
      <c r="K211" s="324">
        <f t="shared" si="50"/>
        <v>0</v>
      </c>
      <c r="L211" s="321">
        <f t="shared" si="50"/>
        <v>6292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549</v>
      </c>
      <c r="F214" s="297">
        <f t="shared" si="50"/>
        <v>0</v>
      </c>
      <c r="G214" s="298">
        <f t="shared" si="50"/>
        <v>549</v>
      </c>
      <c r="H214" s="299">
        <f t="shared" si="50"/>
        <v>0</v>
      </c>
      <c r="I214" s="297">
        <f t="shared" si="50"/>
        <v>0</v>
      </c>
      <c r="J214" s="298">
        <f t="shared" si="50"/>
        <v>549</v>
      </c>
      <c r="K214" s="299">
        <f t="shared" si="50"/>
        <v>0</v>
      </c>
      <c r="L214" s="296">
        <f t="shared" si="50"/>
        <v>549</v>
      </c>
      <c r="M214" s="7">
        <f t="shared" si="43"/>
        <v>1</v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11</v>
      </c>
      <c r="F216" s="322">
        <f t="shared" si="51"/>
        <v>0</v>
      </c>
      <c r="G216" s="323">
        <f t="shared" si="51"/>
        <v>11</v>
      </c>
      <c r="H216" s="324">
        <f t="shared" si="51"/>
        <v>0</v>
      </c>
      <c r="I216" s="322">
        <f t="shared" si="51"/>
        <v>0</v>
      </c>
      <c r="J216" s="323">
        <f t="shared" si="51"/>
        <v>11</v>
      </c>
      <c r="K216" s="324">
        <f t="shared" si="51"/>
        <v>0</v>
      </c>
      <c r="L216" s="321">
        <f t="shared" si="51"/>
        <v>11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10471</v>
      </c>
      <c r="F301" s="397">
        <f t="shared" si="79"/>
        <v>0</v>
      </c>
      <c r="G301" s="398">
        <f t="shared" si="79"/>
        <v>10471</v>
      </c>
      <c r="H301" s="399">
        <f t="shared" si="79"/>
        <v>0</v>
      </c>
      <c r="I301" s="397">
        <f t="shared" si="79"/>
        <v>0</v>
      </c>
      <c r="J301" s="398">
        <f t="shared" si="79"/>
        <v>6852</v>
      </c>
      <c r="K301" s="399">
        <f t="shared" si="79"/>
        <v>0</v>
      </c>
      <c r="L301" s="396">
        <f t="shared" si="79"/>
        <v>6852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ДМП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 t="str">
        <f>$B$9</f>
        <v>ОБЩИНА ДРЯНОВО</v>
      </c>
      <c r="C346" s="1785"/>
      <c r="D346" s="1786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Дряново</v>
      </c>
      <c r="C349" s="1776"/>
      <c r="D349" s="1777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4268</v>
      </c>
      <c r="K392" s="446">
        <f>SUM(K393:K394)</f>
        <v>0</v>
      </c>
      <c r="L392" s="1380">
        <f t="shared" si="91"/>
        <v>4268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0</v>
      </c>
      <c r="J393" s="153">
        <v>4268</v>
      </c>
      <c r="K393" s="154">
        <v>0</v>
      </c>
      <c r="L393" s="1381">
        <f>I393+J393+K393</f>
        <v>4268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232835</v>
      </c>
      <c r="F395" s="1623">
        <f t="shared" si="92"/>
        <v>0</v>
      </c>
      <c r="G395" s="1654">
        <f t="shared" si="92"/>
        <v>232835</v>
      </c>
      <c r="H395" s="1657">
        <f>SUM(H396:H397)</f>
        <v>0</v>
      </c>
      <c r="I395" s="1623">
        <f t="shared" si="92"/>
        <v>0</v>
      </c>
      <c r="J395" s="1655">
        <f t="shared" si="92"/>
        <v>232835</v>
      </c>
      <c r="K395" s="446">
        <f>SUM(K396:K397)</f>
        <v>0</v>
      </c>
      <c r="L395" s="1380">
        <f t="shared" si="92"/>
        <v>232835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232835</v>
      </c>
      <c r="F396" s="152">
        <v>0</v>
      </c>
      <c r="G396" s="1647">
        <v>232835</v>
      </c>
      <c r="H396" s="1618">
        <v>0</v>
      </c>
      <c r="I396" s="152">
        <v>0</v>
      </c>
      <c r="J396" s="1647">
        <v>232835</v>
      </c>
      <c r="K396" s="1653">
        <v>0</v>
      </c>
      <c r="L396" s="1381">
        <f>I396+J396+K396</f>
        <v>232835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232835</v>
      </c>
      <c r="F415" s="497">
        <f t="shared" si="98"/>
        <v>0</v>
      </c>
      <c r="G415" s="498">
        <f t="shared" si="98"/>
        <v>232835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237103</v>
      </c>
      <c r="K415" s="516">
        <f>SUM(K357,K371,K379,K384,K387,K392,K395,K398,K401,K402,K405,K408)</f>
        <v>0</v>
      </c>
      <c r="L415" s="513">
        <f t="shared" si="98"/>
        <v>237103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ДМП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 t="str">
        <f>$B$9</f>
        <v>ОБЩИНА ДРЯНОВО</v>
      </c>
      <c r="C431" s="1785"/>
      <c r="D431" s="1786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Дряново</v>
      </c>
      <c r="C434" s="1776"/>
      <c r="D434" s="1777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230251</v>
      </c>
      <c r="K441" s="549">
        <f t="shared" si="103"/>
        <v>0</v>
      </c>
      <c r="L441" s="550">
        <f t="shared" si="103"/>
        <v>230251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-230251</v>
      </c>
      <c r="K442" s="556">
        <f t="shared" si="104"/>
        <v>0</v>
      </c>
      <c r="L442" s="557">
        <f>+L593</f>
        <v>-230251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ДМП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 t="str">
        <f>$B$9</f>
        <v>ОБЩИНА ДРЯНОВО</v>
      </c>
      <c r="C447" s="1785"/>
      <c r="D447" s="1786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Дряново</v>
      </c>
      <c r="C450" s="1776"/>
      <c r="D450" s="1777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-230251</v>
      </c>
      <c r="K520" s="582">
        <f t="shared" si="125"/>
        <v>0</v>
      </c>
      <c r="L520" s="579">
        <f t="shared" si="125"/>
        <v>-230251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-230251</v>
      </c>
      <c r="K523" s="586">
        <v>0</v>
      </c>
      <c r="L523" s="1389">
        <f t="shared" si="121"/>
        <v>-230251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-230251</v>
      </c>
      <c r="K593" s="667">
        <f t="shared" si="138"/>
        <v>0</v>
      </c>
      <c r="L593" s="663">
        <f t="shared" si="138"/>
        <v>-230251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 t="s">
        <v>2065</v>
      </c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6" t="s">
        <v>2066</v>
      </c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 t="s">
        <v>2067</v>
      </c>
      <c r="F601" s="678"/>
      <c r="G601" s="679" t="s">
        <v>903</v>
      </c>
      <c r="H601" s="1837" t="s">
        <v>2068</v>
      </c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ДМП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 t="str">
        <f>$B$9</f>
        <v>ОБЩИНА ДРЯНОВО</v>
      </c>
      <c r="C610" s="1785"/>
      <c r="D610" s="1786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Дряново</v>
      </c>
      <c r="C613" s="1848"/>
      <c r="D613" s="1849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97</v>
      </c>
      <c r="F615" s="415" t="str">
        <f>$F$15</f>
        <v>СЕС - ДМП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6619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31.5">
      <c r="B622" s="1456"/>
      <c r="C622" s="1593">
        <f>+C621</f>
        <v>6619</v>
      </c>
      <c r="D622" s="1458" t="s">
        <v>608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10471</v>
      </c>
      <c r="F642" s="275">
        <f t="shared" si="145"/>
        <v>0</v>
      </c>
      <c r="G642" s="276">
        <f t="shared" si="145"/>
        <v>10471</v>
      </c>
      <c r="H642" s="277">
        <f>SUM(H643:H659)</f>
        <v>0</v>
      </c>
      <c r="I642" s="275">
        <f t="shared" si="145"/>
        <v>0</v>
      </c>
      <c r="J642" s="276">
        <f t="shared" si="145"/>
        <v>6852</v>
      </c>
      <c r="K642" s="277">
        <f t="shared" si="145"/>
        <v>0</v>
      </c>
      <c r="L642" s="311">
        <f t="shared" si="145"/>
        <v>6852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9911</v>
      </c>
      <c r="F649" s="455">
        <v>0</v>
      </c>
      <c r="G649" s="456">
        <v>9911</v>
      </c>
      <c r="H649" s="1434">
        <v>0</v>
      </c>
      <c r="I649" s="455">
        <v>0</v>
      </c>
      <c r="J649" s="456">
        <v>6292</v>
      </c>
      <c r="K649" s="1434">
        <v>0</v>
      </c>
      <c r="L649" s="321">
        <f t="shared" si="147"/>
        <v>6292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549</v>
      </c>
      <c r="F652" s="158">
        <v>0</v>
      </c>
      <c r="G652" s="159">
        <v>549</v>
      </c>
      <c r="H652" s="1426">
        <v>0</v>
      </c>
      <c r="I652" s="158">
        <v>0</v>
      </c>
      <c r="J652" s="159">
        <v>549</v>
      </c>
      <c r="K652" s="1426">
        <v>0</v>
      </c>
      <c r="L652" s="296">
        <f t="shared" si="147"/>
        <v>549</v>
      </c>
      <c r="M652" s="12">
        <f t="shared" si="140"/>
        <v>1</v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11</v>
      </c>
      <c r="F654" s="455">
        <v>0</v>
      </c>
      <c r="G654" s="456">
        <v>11</v>
      </c>
      <c r="H654" s="1434">
        <v>0</v>
      </c>
      <c r="I654" s="455">
        <v>0</v>
      </c>
      <c r="J654" s="456">
        <v>11</v>
      </c>
      <c r="K654" s="1434">
        <v>0</v>
      </c>
      <c r="L654" s="321">
        <f t="shared" si="147"/>
        <v>11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10471</v>
      </c>
      <c r="F740" s="397">
        <f t="shared" si="173"/>
        <v>0</v>
      </c>
      <c r="G740" s="398">
        <f t="shared" si="173"/>
        <v>10471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6852</v>
      </c>
      <c r="K740" s="399">
        <f t="shared" si="173"/>
        <v>0</v>
      </c>
      <c r="L740" s="396">
        <f t="shared" si="173"/>
        <v>6852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2018-01-24T08:52:45Z</cp:lastPrinted>
  <dcterms:created xsi:type="dcterms:W3CDTF">1997-12-10T11:54:07Z</dcterms:created>
  <dcterms:modified xsi:type="dcterms:W3CDTF">2018-02-08T06:59:40Z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